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3256" windowHeight="13176"/>
  </bookViews>
  <sheets>
    <sheet name="Форма целиком" sheetId="1" r:id="rId1"/>
  </sheets>
  <definedNames>
    <definedName name="_ftn1" localSheetId="0">'Форма целиком'!$A$244</definedName>
    <definedName name="_ftn2" localSheetId="0">'Форма целиком'!$A$245</definedName>
    <definedName name="_ftn3" localSheetId="0">'Форма целиком'!#REF!</definedName>
    <definedName name="_ftnref1" localSheetId="0">'Форма целиком'!$B$41</definedName>
    <definedName name="_ftnref2" localSheetId="0">'Форма целиком'!$B$43</definedName>
    <definedName name="_ftnref3" localSheetId="0">'Форма целиком'!$C$43</definedName>
    <definedName name="_Ref346553369" localSheetId="0">'Форма целиком'!#REF!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2" i="1"/>
  <c r="E183"/>
  <c r="E185"/>
  <c r="E181"/>
  <c r="E178"/>
  <c r="E186"/>
  <c r="E171"/>
  <c r="F182"/>
  <c r="F181"/>
  <c r="F183"/>
  <c r="F184"/>
  <c r="F186"/>
  <c r="F174"/>
  <c r="F171" s="1"/>
  <c r="G187"/>
  <c r="H187"/>
  <c r="H182"/>
  <c r="G182"/>
  <c r="H178"/>
  <c r="G178"/>
  <c r="H171"/>
  <c r="G171"/>
  <c r="F178"/>
  <c r="E55"/>
  <c r="F55" s="1"/>
  <c r="G55" s="1"/>
  <c r="H55" s="1"/>
  <c r="E176" l="1"/>
  <c r="H230"/>
  <c r="G230"/>
  <c r="F230"/>
  <c r="E230"/>
  <c r="D230"/>
  <c r="H225"/>
  <c r="G225"/>
  <c r="F225"/>
  <c r="E225"/>
  <c r="D225"/>
  <c r="H176"/>
  <c r="G176"/>
  <c r="F176"/>
  <c r="D176"/>
  <c r="H155"/>
  <c r="G155"/>
  <c r="F155"/>
  <c r="E155"/>
  <c r="D155"/>
  <c r="H150"/>
  <c r="G150"/>
  <c r="F150"/>
  <c r="E150"/>
  <c r="E138"/>
  <c r="F138" s="1"/>
  <c r="G138" s="1"/>
  <c r="H138" s="1"/>
  <c r="D125"/>
  <c r="D127" s="1"/>
  <c r="E108"/>
  <c r="E125" s="1"/>
  <c r="E127" s="1"/>
  <c r="E101"/>
  <c r="F101" s="1"/>
  <c r="G101" s="1"/>
  <c r="H101" s="1"/>
  <c r="E96"/>
  <c r="F96" s="1"/>
  <c r="G96" s="1"/>
  <c r="H96" s="1"/>
  <c r="E64"/>
  <c r="F64" s="1"/>
  <c r="G64" s="1"/>
  <c r="H64" s="1"/>
  <c r="E61"/>
  <c r="F61" s="1"/>
  <c r="G61" s="1"/>
  <c r="H61" s="1"/>
  <c r="E58"/>
  <c r="F58" s="1"/>
  <c r="G58" s="1"/>
  <c r="H58" s="1"/>
  <c r="E52"/>
  <c r="F52" s="1"/>
  <c r="G52" s="1"/>
  <c r="H52" s="1"/>
  <c r="E49"/>
  <c r="E42"/>
  <c r="F42" s="1"/>
  <c r="H34"/>
  <c r="G34"/>
  <c r="F34"/>
  <c r="E34"/>
  <c r="H10"/>
  <c r="G10"/>
  <c r="F10"/>
  <c r="E10"/>
  <c r="E7"/>
  <c r="H188" l="1"/>
  <c r="E188"/>
  <c r="D39"/>
  <c r="E40" s="1"/>
  <c r="G188"/>
  <c r="D188"/>
  <c r="F188"/>
  <c r="D13"/>
  <c r="F7"/>
  <c r="E13" s="1"/>
  <c r="F49"/>
  <c r="E8"/>
  <c r="G42"/>
  <c r="F108"/>
  <c r="G108" l="1"/>
  <c r="F125"/>
  <c r="F127" s="1"/>
  <c r="H42"/>
  <c r="G49"/>
  <c r="E20"/>
  <c r="E18"/>
  <c r="E17"/>
  <c r="E39"/>
  <c r="F8"/>
  <c r="G7"/>
  <c r="F12"/>
  <c r="E19" l="1"/>
  <c r="F40"/>
  <c r="H49"/>
  <c r="H7"/>
  <c r="G8"/>
  <c r="G12"/>
  <c r="F39"/>
  <c r="F13"/>
  <c r="H108"/>
  <c r="G125"/>
  <c r="G127" s="1"/>
  <c r="H125" l="1"/>
  <c r="H127" s="1"/>
  <c r="G73"/>
  <c r="G13"/>
  <c r="G40"/>
  <c r="G39"/>
  <c r="H12"/>
  <c r="H8"/>
  <c r="F20"/>
  <c r="F17"/>
  <c r="F18"/>
  <c r="H40" l="1"/>
  <c r="G18"/>
  <c r="G17"/>
  <c r="H73"/>
  <c r="G20"/>
  <c r="H39"/>
  <c r="H20"/>
  <c r="H18"/>
  <c r="H17"/>
  <c r="F19"/>
  <c r="G19" l="1"/>
  <c r="H19"/>
</calcChain>
</file>

<file path=xl/sharedStrings.xml><?xml version="1.0" encoding="utf-8"?>
<sst xmlns="http://schemas.openxmlformats.org/spreadsheetml/2006/main" count="577" uniqueCount="285">
  <si>
    <t>№ п/п</t>
  </si>
  <si>
    <t>Наименование, раздела, показателя</t>
  </si>
  <si>
    <t>Единица измерения</t>
  </si>
  <si>
    <t>Отчет</t>
  </si>
  <si>
    <t>Оценка</t>
  </si>
  <si>
    <t>Прогноз</t>
  </si>
  <si>
    <t>I</t>
  </si>
  <si>
    <t>Демографические показатели</t>
  </si>
  <si>
    <t>Численность населения на 1 января текущего года</t>
  </si>
  <si>
    <t>Человек</t>
  </si>
  <si>
    <t xml:space="preserve">Изменение к предыдущему году </t>
  </si>
  <si>
    <t>%</t>
  </si>
  <si>
    <t>1.1</t>
  </si>
  <si>
    <t>Городского</t>
  </si>
  <si>
    <t>1.2</t>
  </si>
  <si>
    <t>Сельского</t>
  </si>
  <si>
    <t>Изменение к предыдущему году</t>
  </si>
  <si>
    <t>1.3</t>
  </si>
  <si>
    <t>Численность населения среднегодовая</t>
  </si>
  <si>
    <t>Число родившихся (без учета мертворожденных)</t>
  </si>
  <si>
    <t>Число умерших</t>
  </si>
  <si>
    <t>Миграционный прирост (-убыль)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</si>
  <si>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</si>
  <si>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</si>
  <si>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</si>
  <si>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</si>
  <si>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</si>
  <si>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</si>
  <si>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Рынок труда и занятость населения</t>
  </si>
  <si>
    <t>Численность занятых в экономике (среднегодовая)</t>
  </si>
  <si>
    <t>2</t>
  </si>
  <si>
    <t>Уровень зарегистрированной безработицы (на конец года)</t>
  </si>
  <si>
    <t>3</t>
  </si>
  <si>
    <t>Численность безработных, зарегистрированных в органах государственной службы занятости (на конец года)</t>
  </si>
  <si>
    <t>4</t>
  </si>
  <si>
    <t>Количество вакансий, заявленных предприятиями, в  центры занятости населения  (на конец года)</t>
  </si>
  <si>
    <t>Единиц</t>
  </si>
  <si>
    <t>5</t>
  </si>
  <si>
    <t>Создание новых  рабочих мест,   всего</t>
  </si>
  <si>
    <t>5.1</t>
  </si>
  <si>
    <t>на действующих  предприятиях</t>
  </si>
  <si>
    <t>5.2</t>
  </si>
  <si>
    <t>на  вновь вводимых  предприятиях</t>
  </si>
  <si>
    <t>6</t>
  </si>
  <si>
    <t>Среднесписочная численность работников крупных и средних предприятий и некоммерческих организаций</t>
  </si>
  <si>
    <t>7</t>
  </si>
  <si>
    <t xml:space="preserve">Среднемесячная заработная плата работников крупных и средних предприятий и некоммерческих организаций 
</t>
  </si>
  <si>
    <t>Рублей в ценах соотв. лет</t>
  </si>
  <si>
    <t>8</t>
  </si>
  <si>
    <t>Фонд начисленной заработной платы работников крупных и средних предприятий и некоммерческих организаций</t>
  </si>
  <si>
    <t>Тыс. руб. в ценах соотв. лет</t>
  </si>
  <si>
    <t>III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</si>
  <si>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</si>
  <si>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Индекс промышленного производства</t>
  </si>
  <si>
    <t>% к предыдущему году в сопоставимых ценах</t>
  </si>
  <si>
    <t>Индекс-дефлятор[1]</t>
  </si>
  <si>
    <t>% к предыдущему году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</si>
  <si>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Добыча полезных ископаемых</t>
    </r>
    <r>
      <rPr>
        <sz val="10"/>
        <rFont val="Arial"/>
        <family val="2"/>
        <charset val="204"/>
      </rPr>
      <t xml:space="preserve">" </t>
    </r>
    <r>
      <rPr>
        <b/>
        <sz val="10"/>
        <rFont val="Arial"/>
        <family val="2"/>
        <charset val="204"/>
      </rPr>
      <t>(раздел В)</t>
    </r>
  </si>
  <si>
    <t xml:space="preserve">Тыс. руб. в ценах соотв. лет </t>
  </si>
  <si>
    <t>Индекс производства[2]</t>
  </si>
  <si>
    <t>Индекс-дефлятор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</si>
  <si>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Обрабатывающие производства" (Раздел С)</t>
    </r>
  </si>
  <si>
    <t xml:space="preserve">Индекс производства </t>
  </si>
  <si>
    <t>В том числе:</t>
  </si>
  <si>
    <t>3.1</t>
  </si>
  <si>
    <t>Производство пищевых продуктов (группировка 10)</t>
  </si>
  <si>
    <t>3.2</t>
  </si>
  <si>
    <t>3.3</t>
  </si>
  <si>
    <t>3.4</t>
  </si>
  <si>
    <t>Производство бумаги и бумажных изделий (группировка 17)</t>
  </si>
  <si>
    <t>Производство химических веществ и химических продуктов (группировка 20)</t>
  </si>
  <si>
    <t>Производство прочей неметаллической минеральной продукции (группировка 23)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</si>
  <si>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0"/>
        <rFont val="Arial"/>
        <family val="2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</si>
  <si>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</si>
  <si>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t>IV</t>
  </si>
  <si>
    <t>Сельское хозяйство</t>
  </si>
  <si>
    <t xml:space="preserve">Продукция сельского хозяйства (в фактически действовавших ценах) </t>
  </si>
  <si>
    <t>Продукция растениеводства (в фактически действовавших ценах)</t>
  </si>
  <si>
    <t>1.1.1</t>
  </si>
  <si>
    <t>В сельскохозяйственных организациях</t>
  </si>
  <si>
    <t>Индекс производства</t>
  </si>
  <si>
    <t>1.1.2</t>
  </si>
  <si>
    <t>В хозяйствах населения</t>
  </si>
  <si>
    <t>1.1.3</t>
  </si>
  <si>
    <t xml:space="preserve">В крестьянских (фермерских) хозяйствах и у индивидуальных предпринимателей </t>
  </si>
  <si>
    <t>Продукция животноводства         (в фактически действовавших ценах)</t>
  </si>
  <si>
    <t>%  к предыдущему году в сопоставимых ценах</t>
  </si>
  <si>
    <t>1.2.1</t>
  </si>
  <si>
    <t>1.2.2</t>
  </si>
  <si>
    <t>1.2.3</t>
  </si>
  <si>
    <t>VI</t>
  </si>
  <si>
    <t>Потребительский рынок</t>
  </si>
  <si>
    <t>Оборот розничной торговли (без субъектов малого предпринимательства)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</si>
  <si>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</si>
  <si>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</si>
  <si>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 (без субъектов малого предпринимательства)</t>
  </si>
  <si>
    <t>Оборот общественного питания к предыдущему году</t>
  </si>
  <si>
    <t>Объем платных услуг населению (без субъектов малого предпринимательства)</t>
  </si>
  <si>
    <t>Объем платных услуг населению к предыдущему году</t>
  </si>
  <si>
    <t>VII</t>
  </si>
  <si>
    <t>Инвестиции</t>
  </si>
  <si>
    <t xml:space="preserve">Инвестиции в основной капитал, осуществляемые организациями, находящимися на территории муниципального образования </t>
  </si>
  <si>
    <t>Индекс физического объема инвестиций в основной капитал</t>
  </si>
  <si>
    <t>2.</t>
  </si>
  <si>
    <t>2.1</t>
  </si>
  <si>
    <t>Сельское, лесное хозяйство, охота, рыболовство и рыбоводство (Раздел А)</t>
  </si>
  <si>
    <t>2.2</t>
  </si>
  <si>
    <t>Добыча полезных ископаемых (раздел В)</t>
  </si>
  <si>
    <t>2.3</t>
  </si>
  <si>
    <t>Обрабатывающие производства (раздел С)</t>
  </si>
  <si>
    <t>2.4</t>
  </si>
  <si>
    <t>Обеспечение электрической энергией, газом и паром; кондиционирование воздуха (раздел D)</t>
  </si>
  <si>
    <t>2.5</t>
  </si>
  <si>
    <t>Водоснабжение; водоотведение, организация сбора и утилизации отходов, деятельность по ликвидации загрязнений (раздел Е)</t>
  </si>
  <si>
    <t>2.6</t>
  </si>
  <si>
    <t>Строительство (раздел F)</t>
  </si>
  <si>
    <t xml:space="preserve">Инвестиции в основной капитал по источникам финансирования, всего: </t>
  </si>
  <si>
    <t>Собственные средства предприятий</t>
  </si>
  <si>
    <t>Привлеченные средства</t>
  </si>
  <si>
    <t>3.2.1</t>
  </si>
  <si>
    <t>Кредиты банков</t>
  </si>
  <si>
    <t>3.2.2</t>
  </si>
  <si>
    <t>Бюджетные средства</t>
  </si>
  <si>
    <t>3.2.2.1</t>
  </si>
  <si>
    <t>Из федерального бюджета</t>
  </si>
  <si>
    <t>3.2.2.2</t>
  </si>
  <si>
    <t>Из областного бюджета</t>
  </si>
  <si>
    <t>3.2.3</t>
  </si>
  <si>
    <t>Из средств внебюджетных фондов</t>
  </si>
  <si>
    <t>3.2.4</t>
  </si>
  <si>
    <t>Прочие</t>
  </si>
  <si>
    <t>VIII</t>
  </si>
  <si>
    <t>Строительство</t>
  </si>
  <si>
    <t>Объем работ, выполненных по виду деятельности "Строительство" (раздел F)</t>
  </si>
  <si>
    <t>Введено в действие жилых домов на территории муниципального образования</t>
  </si>
  <si>
    <t xml:space="preserve">Кв. метров общей площади </t>
  </si>
  <si>
    <t xml:space="preserve">Введено в действие индивидуальных жилых домов на территории  муниципального образования </t>
  </si>
  <si>
    <t xml:space="preserve">Общая площадь жилых помещений, приходящаяся в среднем на одного жителя </t>
  </si>
  <si>
    <t>Кв. метров общей площади на 1 чел.</t>
  </si>
  <si>
    <t>X</t>
  </si>
  <si>
    <t>Транспорт</t>
  </si>
  <si>
    <t>Протяженность автодорог общего пользования местного значения (на конец года)</t>
  </si>
  <si>
    <t>километр</t>
  </si>
  <si>
    <r>
      <t xml:space="preserve">Протяженность автодорог общего пользования местного значения с твердым покрытием, </t>
    </r>
    <r>
      <rPr>
        <sz val="10"/>
        <color theme="1"/>
        <rFont val="Arial"/>
        <family val="2"/>
        <charset val="204"/>
      </rPr>
      <t xml:space="preserve"> (на конец года)
</t>
    </r>
  </si>
  <si>
    <r>
      <t>Удельный вес автомобильных дорог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с твердым покрытием в общей протяженности автомобильных дорог общего пользования</t>
    </r>
  </si>
  <si>
    <t>На конец года; %</t>
  </si>
  <si>
    <t>XI</t>
  </si>
  <si>
    <t xml:space="preserve">Бюджет муниципального образования </t>
  </si>
  <si>
    <t>Доходы бюджета муниципального образования, всего</t>
  </si>
  <si>
    <t xml:space="preserve"> Собственные (налоговые и неналоговые)</t>
  </si>
  <si>
    <t xml:space="preserve">   Налог на доходы физических лиц</t>
  </si>
  <si>
    <t xml:space="preserve">   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</si>
  <si>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</si>
  <si>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</si>
  <si>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</si>
  <si>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</si>
  <si>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</si>
  <si>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</si>
  <si>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</si>
  <si>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</si>
  <si>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</si>
  <si>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 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</si>
  <si>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</si>
  <si>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</si>
  <si>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</si>
  <si>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</si>
  <si>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</si>
  <si>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</si>
  <si>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</si>
  <si>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</si>
  <si>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</si>
  <si>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</si>
  <si>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</si>
  <si>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</si>
  <si>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 xml:space="preserve"> Безвозмездные поступления, всего</t>
  </si>
  <si>
    <t>Дотации бюджетам муниципальных образований</t>
  </si>
  <si>
    <t>Субсидии бюджетам муниципальных образований (межбюджетные субсидии)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</si>
  <si>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</si>
  <si>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</si>
  <si>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</si>
  <si>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</si>
  <si>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</si>
  <si>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</si>
  <si>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</si>
  <si>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</si>
  <si>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Расходы на ЖКХ</t>
  </si>
  <si>
    <t>Расходы на Образование</t>
  </si>
  <si>
    <t>2.7</t>
  </si>
  <si>
    <t>Расходы на Культуру и кинематографию</t>
  </si>
  <si>
    <t>2.8</t>
  </si>
  <si>
    <t xml:space="preserve">Расходы на Социальную политику </t>
  </si>
  <si>
    <t>2.9</t>
  </si>
  <si>
    <t>Расходы на физическую культуру и спорт</t>
  </si>
  <si>
    <t>2.10</t>
  </si>
  <si>
    <t>Прочие расходы</t>
  </si>
  <si>
    <t>Превышение доходов над расходами (+), или расходов над доходами (-)</t>
  </si>
  <si>
    <t>Муниципальный долг</t>
  </si>
  <si>
    <t>IX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</si>
  <si>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</si>
  <si>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</si>
  <si>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Ед.</t>
  </si>
  <si>
    <t>мест</t>
  </si>
  <si>
    <t>1.4</t>
  </si>
  <si>
    <t>посещений в смену</t>
  </si>
  <si>
    <t>1.5</t>
  </si>
  <si>
    <t>1.6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</si>
  <si>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</si>
  <si>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</si>
  <si>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</si>
  <si>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</si>
  <si>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</si>
  <si>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</si>
  <si>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</si>
  <si>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</si>
  <si>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</si>
  <si>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</si>
  <si>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</si>
  <si>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>больничными койками</t>
  </si>
  <si>
    <t>Коек на  10 тыс.                                                                                                                              населения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</si>
  <si>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</si>
  <si>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</si>
  <si>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</si>
  <si>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</si>
  <si>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</si>
  <si>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 xml:space="preserve"> врачами</t>
  </si>
  <si>
    <t>Чел. на 10 тыс. населения</t>
  </si>
  <si>
    <t>5.5</t>
  </si>
  <si>
    <t xml:space="preserve">средним медицинским персоналом 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</si>
  <si>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</si>
  <si>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</si>
  <si>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</si>
  <si>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</si>
  <si>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</si>
  <si>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</si>
  <si>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</si>
  <si>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</si>
  <si>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</si>
  <si>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[1]Здесь и далее под индексом-дефлятором понимается отношение значения соответствующего показателя, исчисленного в фактически действовавших ценах, к значению показателя, исчисленному в постоянных ценах базисного периода – периода времени, с которым производится сравнение проектируемых или отчетных показателей.</t>
  </si>
  <si>
    <t>[2] Здесь и далее индекс производства указывается по соответствующим видам экономической деятельности, приводимым в предыдущей строке таблицы. Индекс производства - относительный показатель, характеризующий изменение масштабов производства в сравниваемых периодах, и исчисляемый как отношение объемов его производства в натурально-вещественном выражении в сравниваемых периодах.</t>
  </si>
  <si>
    <t xml:space="preserve">Основные показатели прогноза социально-экономического развития </t>
  </si>
  <si>
    <t xml:space="preserve"> муниципального образования "Выборгский район" Ленинградской области на 2020 -  2022 годы</t>
  </si>
  <si>
    <t>% в действующих ценах</t>
  </si>
  <si>
    <t>Транспортировка и хранение (раздел Н)</t>
  </si>
  <si>
    <t xml:space="preserve">Торговля оптовая и розничная (раздел G) </t>
  </si>
  <si>
    <t>2.11</t>
  </si>
  <si>
    <t>2.12</t>
  </si>
  <si>
    <t>2.13</t>
  </si>
  <si>
    <t>Деятельность гостиниц и предприятий общественного питания (раздел I)</t>
  </si>
  <si>
    <t>Образование (раздел P)</t>
  </si>
  <si>
    <t>Государственное управление и обеспечение военной безопасности (раздел O)</t>
  </si>
  <si>
    <t>Деятельность в области  здравоохранения и социальных услуг (раздел Q)</t>
  </si>
  <si>
    <t xml:space="preserve">Распределение инвестиций в основной капитал по видам экономической деятельности: </t>
  </si>
  <si>
    <t>Деятельность в области культуры, спорта, организации досуга и развлечений (раздел R)</t>
  </si>
  <si>
    <t>рост в 2,8 раза</t>
  </si>
  <si>
    <t>125000</t>
  </si>
  <si>
    <t>136000</t>
  </si>
  <si>
    <t>142000</t>
  </si>
  <si>
    <t>дошкольные учреждения:</t>
  </si>
  <si>
    <t>детский сад, МО "Город Выборг"</t>
  </si>
  <si>
    <t>общеобразовательные школы:</t>
  </si>
  <si>
    <t>школа , МО "Город Выборг"</t>
  </si>
  <si>
    <t>школа МО "Рощинское городское  поселение"</t>
  </si>
  <si>
    <t>1</t>
  </si>
  <si>
    <t>500</t>
  </si>
  <si>
    <t>амбулаторно-поликлинические учреждения:</t>
  </si>
  <si>
    <t>поликлиника, МО "Город Выборг"</t>
  </si>
  <si>
    <t xml:space="preserve">амбулатория, МО "Первомайское сельское поселение" </t>
  </si>
  <si>
    <t>140</t>
  </si>
  <si>
    <t>фельдшерско- акушерские пункты:</t>
  </si>
  <si>
    <t>ФАП пос. Подгорное, МО "Первомайское сельское поселение</t>
  </si>
  <si>
    <t>ФАП пос. Цвелодубово, МО "Рощинское городское поселение"</t>
  </si>
  <si>
    <t>ФАП пос. Климово, МО "Красносельское  сельское поселение"</t>
  </si>
  <si>
    <t>спортивные сооружения:</t>
  </si>
  <si>
    <t>тренировочная площадка "Стадион "Рощино - Арена", МО "Рощинское городское поселение"</t>
  </si>
  <si>
    <t>универсальный спортивный зал МБОУ "СОШ №12", МО "Высоцкое городское поселение"</t>
  </si>
  <si>
    <t>крытая ледовая арена"Стадион "Рощино - Арена", МО "Рощинское городское поселение"</t>
  </si>
  <si>
    <t>1-я очередь: универсальный игровой зал, плавательный бассейн</t>
  </si>
  <si>
    <t>2-я очередь: крытый каток с искусственным льдом</t>
  </si>
  <si>
    <t>спортивный центр, МО "Город Выборг":</t>
  </si>
  <si>
    <t>объекты культуры:</t>
  </si>
  <si>
    <t>здание  школы искусств, МО "Город Выборг"</t>
  </si>
  <si>
    <t>здание музея МБУК "Дом- музей  Ленина в Выборге", МО "Город Выборг"</t>
  </si>
  <si>
    <t>Промышленное производство (по хозяйственным ВЭД, без субъектов малого предпринимательства)</t>
  </si>
  <si>
    <t>5.6</t>
  </si>
  <si>
    <t>в том числе МО "Выборгский район"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</si>
</sst>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Calibri"/>
      <family val="2"/>
      <charset val="204"/>
    </font>
    <font>
      <sz val="10"/>
      <name val="Arial Cyr"/>
      <charset val="204"/>
    </font>
    <font>
      <b/>
      <sz val="14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</cellStyleXfs>
  <cellXfs count="94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8" fillId="0" borderId="1" xfId="1" applyFont="1" applyBorder="1" applyAlignment="1" applyProtection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 indent="2"/>
    </xf>
    <xf numFmtId="49" fontId="6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 indent="2"/>
    </xf>
    <xf numFmtId="0" fontId="4" fillId="0" borderId="1" xfId="0" applyFont="1" applyBorder="1" applyAlignment="1">
      <alignment horizontal="left" vertical="top" wrapText="1" indent="4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/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center" wrapText="1"/>
    </xf>
    <xf numFmtId="49" fontId="5" fillId="2" borderId="3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vertical="center" wrapText="1"/>
    </xf>
    <xf numFmtId="0" fontId="12" fillId="0" borderId="0" xfId="1" applyFont="1" applyAlignment="1" applyProtection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6"/>
  <sheetViews>
    <sheetView tabSelected="1" showWhiteSpace="0" topLeftCell="A175" zoomScale="85" zoomScaleNormal="85" zoomScaleSheetLayoutView="120" zoomScalePageLayoutView="120" workbookViewId="0">
      <selection activeCell="B190" sqref="B190"/>
    </sheetView>
  </sheetViews>
  <sheetFormatPr defaultRowHeight="14.4"/>
  <cols>
    <col min="1" max="1" width="6.44140625" style="2" customWidth="1"/>
    <col min="2" max="2" width="49.5546875" customWidth="1"/>
    <col min="3" max="3" width="17.5546875" customWidth="1"/>
    <col min="4" max="4" width="12.5546875" customWidth="1"/>
    <col min="5" max="5" width="15" customWidth="1"/>
    <col min="6" max="6" width="12.88671875" customWidth="1"/>
    <col min="7" max="7" width="12.44140625" customWidth="1"/>
    <col min="8" max="8" width="14.44140625" customWidth="1"/>
    <col min="9" max="9" width="53.77734375" customWidth="1"/>
    <col min="10" max="10" width="12.5546875" customWidth="1"/>
    <col min="11" max="11" width="12.109375" customWidth="1"/>
    <col min="12" max="12" width="11.5546875" customWidth="1"/>
  </cols>
  <sheetData>
    <row r="1" spans="1:8" ht="18">
      <c r="A1" s="70" t="s">
        <v>239</v>
      </c>
      <c r="B1" s="70"/>
      <c r="C1" s="70"/>
      <c r="D1" s="70"/>
      <c r="E1" s="70"/>
      <c r="F1" s="70"/>
      <c r="G1" s="70"/>
      <c r="H1" s="70"/>
    </row>
    <row r="2" spans="1:8" ht="18">
      <c r="A2" s="70" t="s">
        <v>240</v>
      </c>
      <c r="B2" s="70"/>
      <c r="C2" s="70"/>
      <c r="D2" s="70"/>
      <c r="E2" s="70"/>
      <c r="F2" s="70"/>
      <c r="G2" s="70"/>
      <c r="H2" s="70"/>
    </row>
    <row r="3" spans="1:8" s="38" customFormat="1" ht="12" customHeight="1">
      <c r="A3" s="37"/>
      <c r="B3" s="37"/>
      <c r="C3" s="37"/>
      <c r="D3" s="37"/>
      <c r="E3" s="37"/>
      <c r="F3" s="37"/>
      <c r="G3" s="37"/>
      <c r="H3" s="37"/>
    </row>
    <row r="4" spans="1:8" ht="21" customHeight="1">
      <c r="A4" s="57" t="s">
        <v>0</v>
      </c>
      <c r="B4" s="57" t="s">
        <v>1</v>
      </c>
      <c r="C4" s="57" t="s">
        <v>2</v>
      </c>
      <c r="D4" s="5" t="s">
        <v>3</v>
      </c>
      <c r="E4" s="5" t="s">
        <v>4</v>
      </c>
      <c r="F4" s="57" t="s">
        <v>5</v>
      </c>
      <c r="G4" s="57"/>
      <c r="H4" s="57"/>
    </row>
    <row r="5" spans="1:8" ht="21.75" customHeight="1">
      <c r="A5" s="57"/>
      <c r="B5" s="57"/>
      <c r="C5" s="57"/>
      <c r="D5" s="6">
        <v>2018</v>
      </c>
      <c r="E5" s="5">
        <v>2019</v>
      </c>
      <c r="F5" s="6">
        <v>2020</v>
      </c>
      <c r="G5" s="6">
        <v>2021</v>
      </c>
      <c r="H5" s="6">
        <v>2022</v>
      </c>
    </row>
    <row r="6" spans="1:8" ht="20.25" customHeight="1">
      <c r="A6" s="7" t="s">
        <v>6</v>
      </c>
      <c r="B6" s="57" t="s">
        <v>7</v>
      </c>
      <c r="C6" s="57"/>
      <c r="D6" s="57"/>
      <c r="E6" s="57"/>
      <c r="F6" s="57"/>
      <c r="G6" s="57"/>
      <c r="H6" s="57"/>
    </row>
    <row r="7" spans="1:8" ht="21.75" customHeight="1">
      <c r="A7" s="71">
        <v>1</v>
      </c>
      <c r="B7" s="8" t="s">
        <v>8</v>
      </c>
      <c r="C7" s="8" t="s">
        <v>9</v>
      </c>
      <c r="D7" s="10">
        <v>201239</v>
      </c>
      <c r="E7" s="10">
        <f t="shared" ref="E7:H7" si="0">D7+D14-D15+D16</f>
        <v>199611</v>
      </c>
      <c r="F7" s="10">
        <f t="shared" si="0"/>
        <v>198371</v>
      </c>
      <c r="G7" s="10">
        <f t="shared" si="0"/>
        <v>197441</v>
      </c>
      <c r="H7" s="10">
        <f t="shared" si="0"/>
        <v>196691</v>
      </c>
    </row>
    <row r="8" spans="1:8" ht="13.5" customHeight="1">
      <c r="A8" s="71"/>
      <c r="B8" s="8" t="s">
        <v>10</v>
      </c>
      <c r="C8" s="11" t="s">
        <v>11</v>
      </c>
      <c r="D8" s="10">
        <v>99.2</v>
      </c>
      <c r="E8" s="12">
        <f t="shared" ref="E8:H8" si="1">E7/D7*100</f>
        <v>99.191011682626126</v>
      </c>
      <c r="F8" s="12">
        <f t="shared" si="1"/>
        <v>99.378791749953649</v>
      </c>
      <c r="G8" s="12">
        <f t="shared" si="1"/>
        <v>99.531181473098385</v>
      </c>
      <c r="H8" s="12">
        <f t="shared" si="1"/>
        <v>99.620139687298987</v>
      </c>
    </row>
    <row r="9" spans="1:8">
      <c r="A9" s="71" t="s">
        <v>12</v>
      </c>
      <c r="B9" s="8" t="s">
        <v>13</v>
      </c>
      <c r="C9" s="11" t="s">
        <v>9</v>
      </c>
      <c r="D9" s="10">
        <v>130931</v>
      </c>
      <c r="E9" s="10">
        <v>129540</v>
      </c>
      <c r="F9" s="10">
        <v>128400</v>
      </c>
      <c r="G9" s="10">
        <v>127800</v>
      </c>
      <c r="H9" s="10">
        <v>127500</v>
      </c>
    </row>
    <row r="10" spans="1:8" ht="14.25" customHeight="1">
      <c r="A10" s="71"/>
      <c r="B10" s="8" t="s">
        <v>10</v>
      </c>
      <c r="C10" s="11" t="s">
        <v>11</v>
      </c>
      <c r="D10" s="12">
        <v>98.9</v>
      </c>
      <c r="E10" s="12">
        <f t="shared" ref="E10:H10" si="2">E9/D9*100</f>
        <v>98.937608358601096</v>
      </c>
      <c r="F10" s="12">
        <f t="shared" si="2"/>
        <v>99.119962945808254</v>
      </c>
      <c r="G10" s="12">
        <f t="shared" si="2"/>
        <v>99.532710280373834</v>
      </c>
      <c r="H10" s="12">
        <f t="shared" si="2"/>
        <v>99.765258215962433</v>
      </c>
    </row>
    <row r="11" spans="1:8" ht="17.25" customHeight="1">
      <c r="A11" s="71" t="s">
        <v>14</v>
      </c>
      <c r="B11" s="8" t="s">
        <v>15</v>
      </c>
      <c r="C11" s="11" t="s">
        <v>9</v>
      </c>
      <c r="D11" s="10">
        <v>70301</v>
      </c>
      <c r="E11" s="10">
        <v>70071</v>
      </c>
      <c r="F11" s="10">
        <v>69971</v>
      </c>
      <c r="G11" s="10">
        <v>69641</v>
      </c>
      <c r="H11" s="10">
        <v>69191</v>
      </c>
    </row>
    <row r="12" spans="1:8" ht="20.25" customHeight="1">
      <c r="A12" s="71"/>
      <c r="B12" s="8" t="s">
        <v>16</v>
      </c>
      <c r="C12" s="11" t="s">
        <v>11</v>
      </c>
      <c r="D12" s="10">
        <v>99.9</v>
      </c>
      <c r="E12" s="12">
        <v>99.7</v>
      </c>
      <c r="F12" s="12">
        <f t="shared" ref="F12:H12" si="3">F11/E11*100</f>
        <v>99.857287608283031</v>
      </c>
      <c r="G12" s="12">
        <f t="shared" si="3"/>
        <v>99.528376041502909</v>
      </c>
      <c r="H12" s="12">
        <f t="shared" si="3"/>
        <v>99.353828922617424</v>
      </c>
    </row>
    <row r="13" spans="1:8" ht="22.5" customHeight="1">
      <c r="A13" s="13" t="s">
        <v>17</v>
      </c>
      <c r="B13" s="9" t="s">
        <v>18</v>
      </c>
      <c r="C13" s="10" t="s">
        <v>9</v>
      </c>
      <c r="D13" s="10">
        <f>(D7+E7)/2</f>
        <v>200425</v>
      </c>
      <c r="E13" s="10">
        <f>(E7+F7)/2</f>
        <v>198991</v>
      </c>
      <c r="F13" s="10">
        <f>(F7+G7)/2</f>
        <v>197906</v>
      </c>
      <c r="G13" s="10">
        <f>(G7+H7)/2</f>
        <v>197066</v>
      </c>
      <c r="H13" s="10">
        <v>196316</v>
      </c>
    </row>
    <row r="14" spans="1:8" ht="21.75" customHeight="1">
      <c r="A14" s="14">
        <v>2</v>
      </c>
      <c r="B14" s="8" t="s">
        <v>19</v>
      </c>
      <c r="C14" s="11" t="s">
        <v>9</v>
      </c>
      <c r="D14" s="11">
        <v>1463</v>
      </c>
      <c r="E14" s="11">
        <v>1560</v>
      </c>
      <c r="F14" s="11">
        <v>1600</v>
      </c>
      <c r="G14" s="11">
        <v>1650</v>
      </c>
      <c r="H14" s="11">
        <v>1650</v>
      </c>
    </row>
    <row r="15" spans="1:8" ht="18" customHeight="1">
      <c r="A15" s="14">
        <v>3</v>
      </c>
      <c r="B15" s="8" t="s">
        <v>20</v>
      </c>
      <c r="C15" s="11" t="s">
        <v>9</v>
      </c>
      <c r="D15" s="11">
        <v>2651</v>
      </c>
      <c r="E15" s="11">
        <v>2600</v>
      </c>
      <c r="F15" s="11">
        <v>2580</v>
      </c>
      <c r="G15" s="11">
        <v>2500</v>
      </c>
      <c r="H15" s="11">
        <v>2500</v>
      </c>
    </row>
    <row r="16" spans="1:8" ht="24.75" customHeight="1">
      <c r="A16" s="14">
        <v>4</v>
      </c>
      <c r="B16" s="8" t="s">
        <v>21</v>
      </c>
      <c r="C16" s="11" t="s">
        <v>9</v>
      </c>
      <c r="D16" s="11">
        <v>-440</v>
      </c>
      <c r="E16" s="11">
        <v>-200</v>
      </c>
      <c r="F16" s="11">
        <v>50</v>
      </c>
      <c r="G16" s="11">
        <v>100</v>
      </c>
      <c r="H16" s="11">
        <v>100</v>
      </c>
    </row>
    <row r="17" spans="1:8" ht="27" customHeight="1">
      <c r="A17" s="14">
        <v>5</v>
      </c>
      <c r="B17" s="8" t="s">
        <v>22</v>
      </c>
      <c r="C17" s="11" t="s">
        <v>23</v>
      </c>
      <c r="D17" s="15">
        <v>7.3</v>
      </c>
      <c r="E17" s="15">
        <f t="shared" ref="E17:H17" si="4">E14/E13*1000</f>
        <v>7.8395505324361414</v>
      </c>
      <c r="F17" s="15">
        <f t="shared" si="4"/>
        <v>8.0846462461976891</v>
      </c>
      <c r="G17" s="15">
        <f t="shared" si="4"/>
        <v>8.3728294074066554</v>
      </c>
      <c r="H17" s="15">
        <f t="shared" si="4"/>
        <v>8.4048167240571328</v>
      </c>
    </row>
    <row r="18" spans="1:8" ht="31.5" customHeight="1">
      <c r="A18" s="14">
        <v>6</v>
      </c>
      <c r="B18" s="8" t="s">
        <v>24</v>
      </c>
      <c r="C18" s="11" t="s">
        <v>23</v>
      </c>
      <c r="D18" s="15">
        <v>13.2</v>
      </c>
      <c r="E18" s="15">
        <f t="shared" ref="E18:H18" si="5">E15/E13*1000</f>
        <v>13.065917554060233</v>
      </c>
      <c r="F18" s="15">
        <f t="shared" si="5"/>
        <v>13.036492071993774</v>
      </c>
      <c r="G18" s="15">
        <f t="shared" si="5"/>
        <v>12.686105162737356</v>
      </c>
      <c r="H18" s="15">
        <f t="shared" si="5"/>
        <v>12.734570794025958</v>
      </c>
    </row>
    <row r="19" spans="1:8" ht="30" customHeight="1">
      <c r="A19" s="14">
        <v>7</v>
      </c>
      <c r="B19" s="8" t="s">
        <v>25</v>
      </c>
      <c r="C19" s="11" t="s">
        <v>23</v>
      </c>
      <c r="D19" s="15">
        <v>-5.9</v>
      </c>
      <c r="E19" s="15">
        <f t="shared" ref="E19:H19" si="6">E17-E18</f>
        <v>-5.2263670216240916</v>
      </c>
      <c r="F19" s="15">
        <f t="shared" si="6"/>
        <v>-4.9518458257960845</v>
      </c>
      <c r="G19" s="15">
        <f t="shared" si="6"/>
        <v>-4.3132757553307002</v>
      </c>
      <c r="H19" s="15">
        <f t="shared" si="6"/>
        <v>-4.3297540699688248</v>
      </c>
    </row>
    <row r="20" spans="1:8" ht="36.75" customHeight="1">
      <c r="A20" s="14">
        <v>8</v>
      </c>
      <c r="B20" s="8" t="s">
        <v>26</v>
      </c>
      <c r="C20" s="11" t="s">
        <v>23</v>
      </c>
      <c r="D20" s="15">
        <v>-2.2000000000000002</v>
      </c>
      <c r="E20" s="15">
        <f t="shared" ref="E20:H20" si="7">E16/E13*1000</f>
        <v>-1.0050705810815563</v>
      </c>
      <c r="F20" s="15">
        <f t="shared" si="7"/>
        <v>0.25264519519367779</v>
      </c>
      <c r="G20" s="15">
        <f t="shared" si="7"/>
        <v>0.50744420650949429</v>
      </c>
      <c r="H20" s="15">
        <f t="shared" si="7"/>
        <v>0.50938283176103838</v>
      </c>
    </row>
    <row r="21" spans="1:8" ht="39" customHeight="1">
      <c r="A21" s="65"/>
      <c r="B21" s="65"/>
      <c r="C21" s="65"/>
      <c r="D21" s="65"/>
      <c r="E21" s="65"/>
      <c r="F21" s="65"/>
      <c r="G21" s="65"/>
      <c r="H21" s="65"/>
    </row>
    <row r="22" spans="1:8" ht="23.25" customHeight="1">
      <c r="A22" s="57" t="s">
        <v>0</v>
      </c>
      <c r="B22" s="57" t="s">
        <v>1</v>
      </c>
      <c r="C22" s="57" t="s">
        <v>2</v>
      </c>
      <c r="D22" s="5" t="s">
        <v>3</v>
      </c>
      <c r="E22" s="5" t="s">
        <v>4</v>
      </c>
      <c r="F22" s="57" t="s">
        <v>5</v>
      </c>
      <c r="G22" s="57"/>
      <c r="H22" s="57"/>
    </row>
    <row r="23" spans="1:8" ht="18" customHeight="1">
      <c r="A23" s="57"/>
      <c r="B23" s="57"/>
      <c r="C23" s="57"/>
      <c r="D23" s="6">
        <v>2018</v>
      </c>
      <c r="E23" s="5">
        <v>2019</v>
      </c>
      <c r="F23" s="6">
        <v>2020</v>
      </c>
      <c r="G23" s="6">
        <v>2021</v>
      </c>
      <c r="H23" s="6">
        <v>2022</v>
      </c>
    </row>
    <row r="24" spans="1:8" ht="15.75" customHeight="1">
      <c r="A24" s="16" t="s">
        <v>27</v>
      </c>
      <c r="B24" s="61" t="s">
        <v>28</v>
      </c>
      <c r="C24" s="61"/>
      <c r="D24" s="61"/>
      <c r="E24" s="61"/>
      <c r="F24" s="61"/>
      <c r="G24" s="61"/>
      <c r="H24" s="61"/>
    </row>
    <row r="25" spans="1:8" ht="27.75" customHeight="1">
      <c r="A25" s="14">
        <v>1</v>
      </c>
      <c r="B25" s="8" t="s">
        <v>29</v>
      </c>
      <c r="C25" s="6" t="s">
        <v>9</v>
      </c>
      <c r="D25" s="11">
        <v>87200</v>
      </c>
      <c r="E25" s="11">
        <v>87200</v>
      </c>
      <c r="F25" s="11">
        <v>87400</v>
      </c>
      <c r="G25" s="11">
        <v>87500</v>
      </c>
      <c r="H25" s="11">
        <v>87500</v>
      </c>
    </row>
    <row r="26" spans="1:8" ht="33" customHeight="1">
      <c r="A26" s="14" t="s">
        <v>30</v>
      </c>
      <c r="B26" s="17" t="s">
        <v>31</v>
      </c>
      <c r="C26" s="6" t="s">
        <v>11</v>
      </c>
      <c r="D26" s="11">
        <v>0.21</v>
      </c>
      <c r="E26" s="11">
        <v>0.28000000000000003</v>
      </c>
      <c r="F26" s="11">
        <v>0.28000000000000003</v>
      </c>
      <c r="G26" s="11">
        <v>0.28999999999999998</v>
      </c>
      <c r="H26" s="11">
        <v>0.3</v>
      </c>
    </row>
    <row r="27" spans="1:8" ht="41.25" customHeight="1">
      <c r="A27" s="14" t="s">
        <v>32</v>
      </c>
      <c r="B27" s="17" t="s">
        <v>33</v>
      </c>
      <c r="C27" s="6" t="s">
        <v>9</v>
      </c>
      <c r="D27" s="11">
        <v>220</v>
      </c>
      <c r="E27" s="11">
        <v>300</v>
      </c>
      <c r="F27" s="11">
        <v>300</v>
      </c>
      <c r="G27" s="11">
        <v>310</v>
      </c>
      <c r="H27" s="11">
        <v>320</v>
      </c>
    </row>
    <row r="28" spans="1:8" ht="32.25" customHeight="1">
      <c r="A28" s="14" t="s">
        <v>34</v>
      </c>
      <c r="B28" s="17" t="s">
        <v>35</v>
      </c>
      <c r="C28" s="6" t="s">
        <v>36</v>
      </c>
      <c r="D28" s="11">
        <v>1073</v>
      </c>
      <c r="E28" s="11">
        <v>1200</v>
      </c>
      <c r="F28" s="11">
        <v>1300</v>
      </c>
      <c r="G28" s="11">
        <v>1400</v>
      </c>
      <c r="H28" s="11">
        <v>1800</v>
      </c>
    </row>
    <row r="29" spans="1:8" s="1" customFormat="1" ht="18.75" customHeight="1">
      <c r="A29" s="13" t="s">
        <v>37</v>
      </c>
      <c r="B29" s="18" t="s">
        <v>38</v>
      </c>
      <c r="C29" s="19" t="s">
        <v>36</v>
      </c>
      <c r="D29" s="10">
        <v>33</v>
      </c>
      <c r="E29" s="10">
        <v>140</v>
      </c>
      <c r="F29" s="10">
        <v>450</v>
      </c>
      <c r="G29" s="10"/>
      <c r="H29" s="10"/>
    </row>
    <row r="30" spans="1:8" s="1" customFormat="1" ht="14.25" customHeight="1">
      <c r="A30" s="13" t="s">
        <v>39</v>
      </c>
      <c r="B30" s="9" t="s">
        <v>40</v>
      </c>
      <c r="C30" s="19" t="s">
        <v>36</v>
      </c>
      <c r="D30" s="10">
        <v>33</v>
      </c>
      <c r="E30" s="10"/>
      <c r="F30" s="10"/>
      <c r="G30" s="10"/>
      <c r="H30" s="10"/>
    </row>
    <row r="31" spans="1:8" s="1" customFormat="1" ht="16.5" customHeight="1">
      <c r="A31" s="13" t="s">
        <v>41</v>
      </c>
      <c r="B31" s="9" t="s">
        <v>42</v>
      </c>
      <c r="C31" s="19" t="s">
        <v>36</v>
      </c>
      <c r="D31" s="10"/>
      <c r="E31" s="10">
        <v>140</v>
      </c>
      <c r="F31" s="10">
        <v>450</v>
      </c>
      <c r="G31" s="10"/>
      <c r="H31" s="10"/>
    </row>
    <row r="32" spans="1:8" s="1" customFormat="1" ht="32.25" customHeight="1">
      <c r="A32" s="13" t="s">
        <v>43</v>
      </c>
      <c r="B32" s="20" t="s">
        <v>44</v>
      </c>
      <c r="C32" s="21" t="s">
        <v>9</v>
      </c>
      <c r="D32" s="39">
        <v>42287</v>
      </c>
      <c r="E32" s="39">
        <v>43900</v>
      </c>
      <c r="F32" s="39">
        <v>45900</v>
      </c>
      <c r="G32" s="39">
        <v>46100</v>
      </c>
      <c r="H32" s="39">
        <v>46500</v>
      </c>
    </row>
    <row r="33" spans="1:9" s="1" customFormat="1" ht="40.5" customHeight="1">
      <c r="A33" s="13" t="s">
        <v>45</v>
      </c>
      <c r="B33" s="20" t="s">
        <v>46</v>
      </c>
      <c r="C33" s="21" t="s">
        <v>47</v>
      </c>
      <c r="D33" s="39">
        <v>51342</v>
      </c>
      <c r="E33" s="39">
        <v>55963</v>
      </c>
      <c r="F33" s="39">
        <v>60888</v>
      </c>
      <c r="G33" s="39">
        <v>66368</v>
      </c>
      <c r="H33" s="39">
        <v>69680</v>
      </c>
    </row>
    <row r="34" spans="1:9" s="1" customFormat="1" ht="44.25" customHeight="1">
      <c r="A34" s="22" t="s">
        <v>48</v>
      </c>
      <c r="B34" s="20" t="s">
        <v>49</v>
      </c>
      <c r="C34" s="21" t="s">
        <v>50</v>
      </c>
      <c r="D34" s="10">
        <v>26053190</v>
      </c>
      <c r="E34" s="10">
        <f>E33*E32*12/1000</f>
        <v>29481308.399999999</v>
      </c>
      <c r="F34" s="10">
        <f>F33*F32*12/1000</f>
        <v>33537110.399999999</v>
      </c>
      <c r="G34" s="10">
        <f t="shared" ref="G34:H34" si="8">G33*G32*12/1000</f>
        <v>36714777.600000001</v>
      </c>
      <c r="H34" s="10">
        <f t="shared" si="8"/>
        <v>38881440</v>
      </c>
    </row>
    <row r="35" spans="1:9" ht="42" customHeight="1">
      <c r="A35" s="65"/>
      <c r="B35" s="65"/>
      <c r="C35" s="65"/>
      <c r="D35" s="65"/>
      <c r="E35" s="65"/>
      <c r="F35" s="65"/>
      <c r="G35" s="65"/>
      <c r="H35" s="65"/>
    </row>
    <row r="36" spans="1:9" ht="18" customHeight="1">
      <c r="A36" s="57" t="s">
        <v>0</v>
      </c>
      <c r="B36" s="57" t="s">
        <v>1</v>
      </c>
      <c r="C36" s="57" t="s">
        <v>2</v>
      </c>
      <c r="D36" s="5" t="s">
        <v>3</v>
      </c>
      <c r="E36" s="5" t="s">
        <v>4</v>
      </c>
      <c r="F36" s="57" t="s">
        <v>5</v>
      </c>
      <c r="G36" s="57"/>
      <c r="H36" s="57"/>
    </row>
    <row r="37" spans="1:9" ht="18.75" customHeight="1">
      <c r="A37" s="57"/>
      <c r="B37" s="57"/>
      <c r="C37" s="57"/>
      <c r="D37" s="6">
        <v>2018</v>
      </c>
      <c r="E37" s="5">
        <v>2019</v>
      </c>
      <c r="F37" s="6">
        <v>2020</v>
      </c>
      <c r="G37" s="6">
        <v>2021</v>
      </c>
      <c r="H37" s="6">
        <v>2022</v>
      </c>
    </row>
    <row r="38" spans="1:9" ht="18" customHeight="1">
      <c r="A38" s="23" t="s">
        <v>51</v>
      </c>
      <c r="B38" s="66" t="s">
        <v>282</v>
      </c>
      <c r="C38" s="66"/>
      <c r="D38" s="66"/>
      <c r="E38" s="66"/>
      <c r="F38" s="66"/>
      <c r="G38" s="66"/>
      <c r="H38" s="66"/>
    </row>
    <row r="39" spans="1:9" ht="42" customHeight="1">
      <c r="A39" s="60">
        <v>1</v>
      </c>
      <c r="B39" s="24" t="s">
        <v>52</v>
      </c>
      <c r="C39" s="20" t="s">
        <v>50</v>
      </c>
      <c r="D39" s="25">
        <f>D42+D45+D61+D64</f>
        <v>105685669</v>
      </c>
      <c r="E39" s="25">
        <f>E42+E45+E61+E64</f>
        <v>117738263.26758</v>
      </c>
      <c r="F39" s="25">
        <f>F42+F45+F61+F64</f>
        <v>128833458.86910872</v>
      </c>
      <c r="G39" s="25">
        <f>G42+G45+G61+G64</f>
        <v>142799843.72219253</v>
      </c>
      <c r="H39" s="25">
        <f>H42+H45+H61+H64</f>
        <v>158708726.88513926</v>
      </c>
    </row>
    <row r="40" spans="1:9" ht="60.75" customHeight="1">
      <c r="A40" s="60"/>
      <c r="B40" s="24" t="s">
        <v>53</v>
      </c>
      <c r="C40" s="20" t="s">
        <v>54</v>
      </c>
      <c r="D40" s="25">
        <v>123</v>
      </c>
      <c r="E40" s="25">
        <f>(D42*E43+D45*E46+D61*E62)/D39</f>
        <v>105.34172654950976</v>
      </c>
      <c r="F40" s="25">
        <f>(E42*F43+E45*F46+E61*F62)/E39</f>
        <v>104.12572590409049</v>
      </c>
      <c r="G40" s="25">
        <f>(F42*G43+F45*G46+F61*G62)/F39</f>
        <v>105.24307091755465</v>
      </c>
      <c r="H40" s="25">
        <f>(G42*H43+G45*H46+G61*H62)/G39</f>
        <v>105.3054282028955</v>
      </c>
    </row>
    <row r="41" spans="1:9" ht="30" customHeight="1">
      <c r="A41" s="60"/>
      <c r="B41" s="26" t="s">
        <v>55</v>
      </c>
      <c r="C41" s="20" t="s">
        <v>56</v>
      </c>
      <c r="D41" s="25">
        <v>115.1</v>
      </c>
      <c r="E41" s="25">
        <v>104.7</v>
      </c>
      <c r="F41" s="25">
        <v>103.4</v>
      </c>
      <c r="G41" s="25">
        <v>103.9</v>
      </c>
      <c r="H41" s="25">
        <v>104</v>
      </c>
    </row>
    <row r="42" spans="1:9" ht="69" customHeight="1">
      <c r="A42" s="60" t="s">
        <v>30</v>
      </c>
      <c r="B42" s="24" t="s">
        <v>57</v>
      </c>
      <c r="C42" s="20" t="s">
        <v>58</v>
      </c>
      <c r="D42" s="25">
        <v>8513514</v>
      </c>
      <c r="E42" s="25">
        <f>D42*E43*E44/10000</f>
        <v>9313103.2348800004</v>
      </c>
      <c r="F42" s="25">
        <f>E42*F43*F44/10000</f>
        <v>11364966.13958876</v>
      </c>
      <c r="G42" s="25">
        <f>F42*G43*G44/10000</f>
        <v>13151538.816732112</v>
      </c>
      <c r="H42" s="25">
        <f>G42*H43*H44/10000</f>
        <v>15218960.718722399</v>
      </c>
    </row>
    <row r="43" spans="1:9" ht="59.25" customHeight="1">
      <c r="A43" s="60"/>
      <c r="B43" s="26" t="s">
        <v>59</v>
      </c>
      <c r="C43" s="20" t="s">
        <v>54</v>
      </c>
      <c r="D43" s="25">
        <v>136.4</v>
      </c>
      <c r="E43" s="25">
        <v>106</v>
      </c>
      <c r="F43" s="25">
        <v>116</v>
      </c>
      <c r="G43" s="25">
        <v>110</v>
      </c>
      <c r="H43" s="25">
        <v>110</v>
      </c>
      <c r="I43" s="1"/>
    </row>
    <row r="44" spans="1:9" ht="26.4">
      <c r="A44" s="60"/>
      <c r="B44" s="24" t="s">
        <v>60</v>
      </c>
      <c r="C44" s="20" t="s">
        <v>56</v>
      </c>
      <c r="D44" s="25">
        <v>100.5</v>
      </c>
      <c r="E44" s="25">
        <v>103.2</v>
      </c>
      <c r="F44" s="25">
        <v>105.2</v>
      </c>
      <c r="G44" s="25">
        <v>105.2</v>
      </c>
      <c r="H44" s="25">
        <v>105.2</v>
      </c>
    </row>
    <row r="45" spans="1:9" ht="67.5" customHeight="1">
      <c r="A45" s="62">
        <v>3</v>
      </c>
      <c r="B45" s="24" t="s">
        <v>61</v>
      </c>
      <c r="C45" s="20" t="s">
        <v>58</v>
      </c>
      <c r="D45" s="25">
        <v>68688490</v>
      </c>
      <c r="E45" s="25">
        <v>75440568</v>
      </c>
      <c r="F45" s="25">
        <v>78937993</v>
      </c>
      <c r="G45" s="25">
        <v>84723121</v>
      </c>
      <c r="H45" s="25">
        <v>91107262</v>
      </c>
    </row>
    <row r="46" spans="1:9" ht="51.75" customHeight="1">
      <c r="A46" s="62"/>
      <c r="B46" s="24" t="s">
        <v>62</v>
      </c>
      <c r="C46" s="20" t="s">
        <v>54</v>
      </c>
      <c r="D46" s="25">
        <v>128.19999999999999</v>
      </c>
      <c r="E46" s="25">
        <v>105</v>
      </c>
      <c r="F46" s="25">
        <v>101</v>
      </c>
      <c r="G46" s="25">
        <v>103.3</v>
      </c>
      <c r="H46" s="25">
        <v>103.3</v>
      </c>
    </row>
    <row r="47" spans="1:9" ht="26.25" customHeight="1">
      <c r="A47" s="62"/>
      <c r="B47" s="24" t="s">
        <v>60</v>
      </c>
      <c r="C47" s="20" t="s">
        <v>56</v>
      </c>
      <c r="D47" s="25">
        <v>112.3</v>
      </c>
      <c r="E47" s="25">
        <v>104.6</v>
      </c>
      <c r="F47" s="25">
        <v>103.6</v>
      </c>
      <c r="G47" s="25">
        <v>103.9</v>
      </c>
      <c r="H47" s="25">
        <v>104.1</v>
      </c>
    </row>
    <row r="48" spans="1:9" ht="12.75" customHeight="1">
      <c r="A48" s="14"/>
      <c r="B48" s="63" t="s">
        <v>63</v>
      </c>
      <c r="C48" s="63"/>
      <c r="D48" s="63"/>
      <c r="E48" s="63"/>
      <c r="F48" s="63"/>
      <c r="G48" s="63"/>
      <c r="H48" s="63"/>
    </row>
    <row r="49" spans="1:8" ht="39" customHeight="1">
      <c r="A49" s="64" t="s">
        <v>64</v>
      </c>
      <c r="B49" s="24" t="s">
        <v>65</v>
      </c>
      <c r="C49" s="24" t="s">
        <v>58</v>
      </c>
      <c r="D49" s="27">
        <v>1016445</v>
      </c>
      <c r="E49" s="25">
        <f>D49*E50*E51/10000</f>
        <v>1057192.24716</v>
      </c>
      <c r="F49" s="25">
        <f>E49*F50*F51/10000</f>
        <v>1094193.9758106</v>
      </c>
      <c r="G49" s="25">
        <f>F49*G50*G51/10000</f>
        <v>1154024.5024079238</v>
      </c>
      <c r="H49" s="25">
        <f>G49*H50*H51/10000</f>
        <v>1221871.9109534905</v>
      </c>
    </row>
    <row r="50" spans="1:8" ht="53.25" customHeight="1">
      <c r="A50" s="64"/>
      <c r="B50" s="24" t="s">
        <v>62</v>
      </c>
      <c r="C50" s="24" t="s">
        <v>54</v>
      </c>
      <c r="D50" s="25">
        <v>93.5</v>
      </c>
      <c r="E50" s="25">
        <v>98.4</v>
      </c>
      <c r="F50" s="25">
        <v>100</v>
      </c>
      <c r="G50" s="25">
        <v>102</v>
      </c>
      <c r="H50" s="25">
        <v>102.2</v>
      </c>
    </row>
    <row r="51" spans="1:8" ht="31.5" customHeight="1">
      <c r="A51" s="64"/>
      <c r="B51" s="24" t="s">
        <v>60</v>
      </c>
      <c r="C51" s="24" t="s">
        <v>56</v>
      </c>
      <c r="D51" s="25">
        <v>101.1</v>
      </c>
      <c r="E51" s="25">
        <v>105.7</v>
      </c>
      <c r="F51" s="25">
        <v>103.5</v>
      </c>
      <c r="G51" s="25">
        <v>103.4</v>
      </c>
      <c r="H51" s="25">
        <v>103.6</v>
      </c>
    </row>
    <row r="52" spans="1:8" ht="26.25" customHeight="1">
      <c r="A52" s="64" t="s">
        <v>66</v>
      </c>
      <c r="B52" s="24" t="s">
        <v>69</v>
      </c>
      <c r="C52" s="24" t="s">
        <v>58</v>
      </c>
      <c r="D52" s="27">
        <v>39796039</v>
      </c>
      <c r="E52" s="25">
        <f>D52*E53*E54/10000</f>
        <v>46239614.654684998</v>
      </c>
      <c r="F52" s="25">
        <f>E52*F53*F54/10000</f>
        <v>50249329.079080664</v>
      </c>
      <c r="G52" s="25">
        <f>F52*G53*G54/10000</f>
        <v>54976785.958840579</v>
      </c>
      <c r="H52" s="25">
        <f>G52*H53*H54/10000</f>
        <v>57890555.614659131</v>
      </c>
    </row>
    <row r="53" spans="1:8" ht="52.5" customHeight="1">
      <c r="A53" s="64"/>
      <c r="B53" s="24" t="s">
        <v>62</v>
      </c>
      <c r="C53" s="24" t="s">
        <v>54</v>
      </c>
      <c r="D53" s="25">
        <v>105.6</v>
      </c>
      <c r="E53" s="25">
        <v>106.5</v>
      </c>
      <c r="F53" s="25">
        <v>103.3</v>
      </c>
      <c r="G53" s="25">
        <v>104</v>
      </c>
      <c r="H53" s="25">
        <v>100</v>
      </c>
    </row>
    <row r="54" spans="1:8" ht="30" customHeight="1">
      <c r="A54" s="64"/>
      <c r="B54" s="24" t="s">
        <v>60</v>
      </c>
      <c r="C54" s="24" t="s">
        <v>56</v>
      </c>
      <c r="D54" s="25">
        <v>108.3</v>
      </c>
      <c r="E54" s="25">
        <v>109.1</v>
      </c>
      <c r="F54" s="25">
        <v>105.2</v>
      </c>
      <c r="G54" s="25">
        <v>105.2</v>
      </c>
      <c r="H54" s="25">
        <v>105.3</v>
      </c>
    </row>
    <row r="55" spans="1:8" ht="38.25" customHeight="1">
      <c r="A55" s="67" t="s">
        <v>67</v>
      </c>
      <c r="B55" s="24" t="s">
        <v>70</v>
      </c>
      <c r="C55" s="24" t="s">
        <v>58</v>
      </c>
      <c r="D55" s="27">
        <v>1147614</v>
      </c>
      <c r="E55" s="25">
        <f>D55*E56*E57/10000</f>
        <v>3900051.4175999998</v>
      </c>
      <c r="F55" s="25">
        <f>E55*F56*F57/10000</f>
        <v>6365468.9212358389</v>
      </c>
      <c r="G55" s="25">
        <f>F55*G56*G57/10000</f>
        <v>7693624.0116516966</v>
      </c>
      <c r="H55" s="25">
        <f>G55*H56*H57/10000</f>
        <v>9316593.9969096202</v>
      </c>
    </row>
    <row r="56" spans="1:8" ht="52.8">
      <c r="A56" s="68"/>
      <c r="B56" s="24" t="s">
        <v>62</v>
      </c>
      <c r="C56" s="24" t="s">
        <v>54</v>
      </c>
      <c r="D56" s="25">
        <v>105</v>
      </c>
      <c r="E56" s="25">
        <v>320</v>
      </c>
      <c r="F56" s="25">
        <v>155</v>
      </c>
      <c r="G56" s="25">
        <v>115</v>
      </c>
      <c r="H56" s="25">
        <v>115</v>
      </c>
    </row>
    <row r="57" spans="1:8" ht="26.25" customHeight="1">
      <c r="A57" s="69"/>
      <c r="B57" s="24" t="s">
        <v>60</v>
      </c>
      <c r="C57" s="24" t="s">
        <v>56</v>
      </c>
      <c r="D57" s="25">
        <v>110.9</v>
      </c>
      <c r="E57" s="25">
        <v>106.2</v>
      </c>
      <c r="F57" s="25">
        <v>105.3</v>
      </c>
      <c r="G57" s="25">
        <v>105.1</v>
      </c>
      <c r="H57" s="25">
        <v>105.3</v>
      </c>
    </row>
    <row r="58" spans="1:8" ht="28.5" customHeight="1">
      <c r="A58" s="64" t="s">
        <v>68</v>
      </c>
      <c r="B58" s="24" t="s">
        <v>71</v>
      </c>
      <c r="C58" s="24" t="s">
        <v>58</v>
      </c>
      <c r="D58" s="27">
        <v>6270621</v>
      </c>
      <c r="E58" s="25">
        <f>D58*E59*E60/10000</f>
        <v>7187385.7901999997</v>
      </c>
      <c r="F58" s="25">
        <f>E58*F59*F60/10000</f>
        <v>8653971.8606903087</v>
      </c>
      <c r="G58" s="25">
        <f>F58*G59*G60/10000</f>
        <v>9957260.022910269</v>
      </c>
      <c r="H58" s="25">
        <f>G58*H59*H60/10000</f>
        <v>11248517.502681272</v>
      </c>
    </row>
    <row r="59" spans="1:8" ht="51.75" customHeight="1">
      <c r="A59" s="64"/>
      <c r="B59" s="24" t="s">
        <v>62</v>
      </c>
      <c r="C59" s="24" t="s">
        <v>54</v>
      </c>
      <c r="D59" s="25">
        <v>118</v>
      </c>
      <c r="E59" s="25">
        <v>110</v>
      </c>
      <c r="F59" s="25">
        <v>115</v>
      </c>
      <c r="G59" s="25">
        <v>110</v>
      </c>
      <c r="H59" s="25">
        <v>108</v>
      </c>
    </row>
    <row r="60" spans="1:8" ht="28.5" customHeight="1">
      <c r="A60" s="64"/>
      <c r="B60" s="24" t="s">
        <v>60</v>
      </c>
      <c r="C60" s="24" t="s">
        <v>56</v>
      </c>
      <c r="D60" s="25">
        <v>103.1</v>
      </c>
      <c r="E60" s="25">
        <v>104.2</v>
      </c>
      <c r="F60" s="25">
        <v>104.7</v>
      </c>
      <c r="G60" s="25">
        <v>104.6</v>
      </c>
      <c r="H60" s="25">
        <v>104.6</v>
      </c>
    </row>
    <row r="61" spans="1:8" ht="79.5" customHeight="1">
      <c r="A61" s="64">
        <v>4</v>
      </c>
      <c r="B61" s="24" t="s">
        <v>72</v>
      </c>
      <c r="C61" s="24" t="s">
        <v>58</v>
      </c>
      <c r="D61" s="27">
        <v>27439881</v>
      </c>
      <c r="E61" s="25">
        <f>D61*E62*E63/10000</f>
        <v>31783614.162300002</v>
      </c>
      <c r="F61" s="25">
        <f>E61*F62*F63/10000</f>
        <v>37092749.071970597</v>
      </c>
      <c r="G61" s="25">
        <f>F61*G62*G63/10000</f>
        <v>43205634.119031355</v>
      </c>
      <c r="H61" s="25">
        <f>G61*H62*H63/10000</f>
        <v>50325922.621847719</v>
      </c>
    </row>
    <row r="62" spans="1:8" ht="51.75" customHeight="1">
      <c r="A62" s="64"/>
      <c r="B62" s="24" t="s">
        <v>62</v>
      </c>
      <c r="C62" s="24" t="s">
        <v>54</v>
      </c>
      <c r="D62" s="25">
        <v>108.6</v>
      </c>
      <c r="E62" s="25">
        <v>110</v>
      </c>
      <c r="F62" s="25">
        <v>112</v>
      </c>
      <c r="G62" s="25">
        <v>112</v>
      </c>
      <c r="H62" s="25">
        <v>112</v>
      </c>
    </row>
    <row r="63" spans="1:8" ht="27" customHeight="1">
      <c r="A63" s="64"/>
      <c r="B63" s="24" t="s">
        <v>60</v>
      </c>
      <c r="C63" s="24" t="s">
        <v>56</v>
      </c>
      <c r="D63" s="25">
        <v>103.9</v>
      </c>
      <c r="E63" s="25">
        <v>105.3</v>
      </c>
      <c r="F63" s="25">
        <v>104.2</v>
      </c>
      <c r="G63" s="25">
        <v>104</v>
      </c>
      <c r="H63" s="25">
        <v>104</v>
      </c>
    </row>
    <row r="64" spans="1:8" ht="94.5" customHeight="1">
      <c r="A64" s="64" t="s">
        <v>37</v>
      </c>
      <c r="B64" s="24" t="s">
        <v>73</v>
      </c>
      <c r="C64" s="24" t="s">
        <v>58</v>
      </c>
      <c r="D64" s="27">
        <v>1043784</v>
      </c>
      <c r="E64" s="25">
        <f>D64*E65*E66/10000</f>
        <v>1200977.8703999999</v>
      </c>
      <c r="F64" s="25">
        <f>E64*F65*F66/10000</f>
        <v>1437750.6575493596</v>
      </c>
      <c r="G64" s="25">
        <f>F64*G65*G66/10000</f>
        <v>1719549.7864290341</v>
      </c>
      <c r="H64" s="25">
        <f>G64*H65*H66/10000</f>
        <v>2056581.5445691247</v>
      </c>
    </row>
    <row r="65" spans="1:8" ht="54" customHeight="1">
      <c r="A65" s="64"/>
      <c r="B65" s="24" t="s">
        <v>62</v>
      </c>
      <c r="C65" s="24" t="s">
        <v>54</v>
      </c>
      <c r="D65" s="25">
        <v>119.3</v>
      </c>
      <c r="E65" s="25">
        <v>110</v>
      </c>
      <c r="F65" s="25">
        <v>115</v>
      </c>
      <c r="G65" s="25">
        <v>115</v>
      </c>
      <c r="H65" s="25">
        <v>115</v>
      </c>
    </row>
    <row r="66" spans="1:8" ht="27" customHeight="1">
      <c r="A66" s="64"/>
      <c r="B66" s="24" t="s">
        <v>60</v>
      </c>
      <c r="C66" s="24" t="s">
        <v>56</v>
      </c>
      <c r="D66" s="25">
        <v>110.1</v>
      </c>
      <c r="E66" s="25">
        <v>104.6</v>
      </c>
      <c r="F66" s="25">
        <v>104.1</v>
      </c>
      <c r="G66" s="25">
        <v>104</v>
      </c>
      <c r="H66" s="25">
        <v>104</v>
      </c>
    </row>
    <row r="67" spans="1:8" ht="41.25" customHeight="1">
      <c r="A67" s="65"/>
      <c r="B67" s="65"/>
      <c r="C67" s="65"/>
      <c r="D67" s="65"/>
      <c r="E67" s="65"/>
      <c r="F67" s="65"/>
      <c r="G67" s="65"/>
      <c r="H67" s="65"/>
    </row>
    <row r="68" spans="1:8" ht="13.5" customHeight="1">
      <c r="A68" s="57" t="s">
        <v>0</v>
      </c>
      <c r="B68" s="57" t="s">
        <v>1</v>
      </c>
      <c r="C68" s="57" t="s">
        <v>2</v>
      </c>
      <c r="D68" s="5" t="s">
        <v>3</v>
      </c>
      <c r="E68" s="5" t="s">
        <v>4</v>
      </c>
      <c r="F68" s="57" t="s">
        <v>5</v>
      </c>
      <c r="G68" s="57"/>
      <c r="H68" s="57"/>
    </row>
    <row r="69" spans="1:8" ht="26.25" customHeight="1">
      <c r="A69" s="57"/>
      <c r="B69" s="57"/>
      <c r="C69" s="57"/>
      <c r="D69" s="6">
        <v>2018</v>
      </c>
      <c r="E69" s="5">
        <v>2019</v>
      </c>
      <c r="F69" s="6">
        <v>2020</v>
      </c>
      <c r="G69" s="6">
        <v>2021</v>
      </c>
      <c r="H69" s="6">
        <v>2022</v>
      </c>
    </row>
    <row r="70" spans="1:8" ht="18" customHeight="1">
      <c r="A70" s="16" t="s">
        <v>74</v>
      </c>
      <c r="B70" s="57" t="s">
        <v>75</v>
      </c>
      <c r="C70" s="57"/>
      <c r="D70" s="57"/>
      <c r="E70" s="57"/>
      <c r="F70" s="57"/>
      <c r="G70" s="57"/>
      <c r="H70" s="57"/>
    </row>
    <row r="71" spans="1:8" ht="33.75" customHeight="1">
      <c r="A71" s="64">
        <v>1</v>
      </c>
      <c r="B71" s="8" t="s">
        <v>76</v>
      </c>
      <c r="C71" s="20" t="s">
        <v>58</v>
      </c>
      <c r="D71" s="25">
        <v>14371012.9</v>
      </c>
      <c r="E71" s="25">
        <v>15016886.300000001</v>
      </c>
      <c r="F71" s="25">
        <v>15837046.1</v>
      </c>
      <c r="G71" s="25">
        <v>16777996.699999999</v>
      </c>
      <c r="H71" s="25">
        <v>17856286.300000001</v>
      </c>
    </row>
    <row r="72" spans="1:8" ht="53.25" customHeight="1">
      <c r="A72" s="64"/>
      <c r="B72" s="8" t="s">
        <v>62</v>
      </c>
      <c r="C72" s="20" t="s">
        <v>54</v>
      </c>
      <c r="D72" s="25">
        <v>100</v>
      </c>
      <c r="E72" s="25">
        <v>100.6</v>
      </c>
      <c r="F72" s="25">
        <v>101.8</v>
      </c>
      <c r="G72" s="25">
        <v>102.2</v>
      </c>
      <c r="H72" s="25">
        <v>102.5</v>
      </c>
    </row>
    <row r="73" spans="1:8" ht="25.5" customHeight="1">
      <c r="A73" s="64"/>
      <c r="B73" s="8" t="s">
        <v>60</v>
      </c>
      <c r="C73" s="20" t="s">
        <v>56</v>
      </c>
      <c r="D73" s="25">
        <v>100.4</v>
      </c>
      <c r="E73" s="25">
        <v>103.8</v>
      </c>
      <c r="F73" s="25">
        <v>103.6</v>
      </c>
      <c r="G73" s="25">
        <f>G71/F71/G72*10000</f>
        <v>103.66091260310249</v>
      </c>
      <c r="H73" s="25">
        <f>H71/G71/H72*10000</f>
        <v>103.83103199651494</v>
      </c>
    </row>
    <row r="74" spans="1:8" ht="39.75" customHeight="1">
      <c r="A74" s="64" t="s">
        <v>12</v>
      </c>
      <c r="B74" s="8" t="s">
        <v>77</v>
      </c>
      <c r="C74" s="20" t="s">
        <v>58</v>
      </c>
      <c r="D74" s="25">
        <v>969653.3</v>
      </c>
      <c r="E74" s="25">
        <v>1082923.8</v>
      </c>
      <c r="F74" s="25">
        <v>1115970.5</v>
      </c>
      <c r="G74" s="25">
        <v>1157076</v>
      </c>
      <c r="H74" s="25">
        <v>1204283.8</v>
      </c>
    </row>
    <row r="75" spans="1:8" ht="52.8">
      <c r="A75" s="64"/>
      <c r="B75" s="8" t="s">
        <v>62</v>
      </c>
      <c r="C75" s="20" t="s">
        <v>54</v>
      </c>
      <c r="D75" s="25">
        <v>78</v>
      </c>
      <c r="E75" s="25">
        <v>108.3</v>
      </c>
      <c r="F75" s="25">
        <v>100.3</v>
      </c>
      <c r="G75" s="25">
        <v>100.5</v>
      </c>
      <c r="H75" s="25">
        <v>100.8</v>
      </c>
    </row>
    <row r="76" spans="1:8" ht="26.25" customHeight="1">
      <c r="A76" s="64"/>
      <c r="B76" s="8" t="s">
        <v>60</v>
      </c>
      <c r="C76" s="20" t="s">
        <v>56</v>
      </c>
      <c r="D76" s="25">
        <v>100.8</v>
      </c>
      <c r="E76" s="25">
        <v>103.1</v>
      </c>
      <c r="F76" s="25">
        <v>102.7</v>
      </c>
      <c r="G76" s="25">
        <v>103.2</v>
      </c>
      <c r="H76" s="25">
        <v>103.3</v>
      </c>
    </row>
    <row r="77" spans="1:8" s="1" customFormat="1" ht="28.5" customHeight="1">
      <c r="A77" s="72" t="s">
        <v>78</v>
      </c>
      <c r="B77" s="28" t="s">
        <v>79</v>
      </c>
      <c r="C77" s="20" t="s">
        <v>58</v>
      </c>
      <c r="D77" s="25">
        <v>483705</v>
      </c>
      <c r="E77" s="25">
        <v>566024.30000000005</v>
      </c>
      <c r="F77" s="25">
        <v>581888.30000000005</v>
      </c>
      <c r="G77" s="25">
        <v>601109.19999999995</v>
      </c>
      <c r="H77" s="25">
        <v>625913.4</v>
      </c>
    </row>
    <row r="78" spans="1:8" s="1" customFormat="1" ht="26.25" customHeight="1">
      <c r="A78" s="72"/>
      <c r="B78" s="28" t="s">
        <v>80</v>
      </c>
      <c r="C78" s="20" t="s">
        <v>56</v>
      </c>
      <c r="D78" s="25">
        <v>63.9</v>
      </c>
      <c r="E78" s="25">
        <v>113.5</v>
      </c>
      <c r="F78" s="25">
        <v>100.1</v>
      </c>
      <c r="G78" s="25">
        <v>100.1</v>
      </c>
      <c r="H78" s="25">
        <v>100.8</v>
      </c>
    </row>
    <row r="79" spans="1:8" s="1" customFormat="1" ht="26.25" customHeight="1">
      <c r="A79" s="72" t="s">
        <v>81</v>
      </c>
      <c r="B79" s="28" t="s">
        <v>82</v>
      </c>
      <c r="C79" s="20" t="s">
        <v>58</v>
      </c>
      <c r="D79" s="25">
        <v>451283.3</v>
      </c>
      <c r="E79" s="25">
        <v>478300.7</v>
      </c>
      <c r="F79" s="25">
        <v>491706.1</v>
      </c>
      <c r="G79" s="25">
        <v>510485.3</v>
      </c>
      <c r="H79" s="25">
        <v>530495.30000000005</v>
      </c>
    </row>
    <row r="80" spans="1:8" s="1" customFormat="1" ht="26.25" customHeight="1">
      <c r="A80" s="72"/>
      <c r="B80" s="28" t="s">
        <v>80</v>
      </c>
      <c r="C80" s="20" t="s">
        <v>54</v>
      </c>
      <c r="D80" s="25">
        <v>107.5</v>
      </c>
      <c r="E80" s="25">
        <v>102.8</v>
      </c>
      <c r="F80" s="25">
        <v>100.1</v>
      </c>
      <c r="G80" s="25">
        <v>100.6</v>
      </c>
      <c r="H80" s="25">
        <v>100.6</v>
      </c>
    </row>
    <row r="81" spans="1:8" s="1" customFormat="1" ht="42" customHeight="1">
      <c r="A81" s="72" t="s">
        <v>83</v>
      </c>
      <c r="B81" s="28" t="s">
        <v>84</v>
      </c>
      <c r="C81" s="20" t="s">
        <v>58</v>
      </c>
      <c r="D81" s="25">
        <v>34665</v>
      </c>
      <c r="E81" s="25">
        <v>38598.800000000003</v>
      </c>
      <c r="F81" s="25">
        <v>42376.2</v>
      </c>
      <c r="G81" s="25">
        <v>45481.5</v>
      </c>
      <c r="H81" s="25">
        <v>47875.1</v>
      </c>
    </row>
    <row r="82" spans="1:8" s="1" customFormat="1" ht="26.25" customHeight="1">
      <c r="A82" s="72"/>
      <c r="B82" s="28" t="s">
        <v>80</v>
      </c>
      <c r="C82" s="20" t="s">
        <v>56</v>
      </c>
      <c r="D82" s="25">
        <v>91.1</v>
      </c>
      <c r="E82" s="25">
        <v>108</v>
      </c>
      <c r="F82" s="25">
        <v>106.9</v>
      </c>
      <c r="G82" s="25">
        <v>104</v>
      </c>
      <c r="H82" s="25">
        <v>101.9</v>
      </c>
    </row>
    <row r="83" spans="1:8" ht="39.75" customHeight="1">
      <c r="A83" s="64" t="s">
        <v>14</v>
      </c>
      <c r="B83" s="8" t="s">
        <v>85</v>
      </c>
      <c r="C83" s="9" t="s">
        <v>58</v>
      </c>
      <c r="D83" s="25">
        <v>13401359.6</v>
      </c>
      <c r="E83" s="25">
        <v>13933962.5</v>
      </c>
      <c r="F83" s="25">
        <v>14721075.6</v>
      </c>
      <c r="G83" s="25">
        <v>15620920.699999999</v>
      </c>
      <c r="H83" s="25">
        <v>16652002.6</v>
      </c>
    </row>
    <row r="84" spans="1:8" ht="51.75" customHeight="1">
      <c r="A84" s="64"/>
      <c r="B84" s="8" t="s">
        <v>62</v>
      </c>
      <c r="C84" s="9" t="s">
        <v>86</v>
      </c>
      <c r="D84" s="25">
        <v>100.3</v>
      </c>
      <c r="E84" s="25">
        <v>100.1</v>
      </c>
      <c r="F84" s="25">
        <v>101.9</v>
      </c>
      <c r="G84" s="25">
        <v>102.3</v>
      </c>
      <c r="H84" s="25">
        <v>102.6</v>
      </c>
    </row>
    <row r="85" spans="1:8" ht="26.4">
      <c r="A85" s="64"/>
      <c r="B85" s="8" t="s">
        <v>60</v>
      </c>
      <c r="C85" s="9" t="s">
        <v>56</v>
      </c>
      <c r="D85" s="12">
        <v>100.3</v>
      </c>
      <c r="E85" s="25">
        <v>103.9</v>
      </c>
      <c r="F85" s="25">
        <v>103.7</v>
      </c>
      <c r="G85" s="25">
        <v>103.7</v>
      </c>
      <c r="H85" s="25">
        <v>103.9</v>
      </c>
    </row>
    <row r="86" spans="1:8" s="1" customFormat="1" ht="24.75" customHeight="1">
      <c r="A86" s="72" t="s">
        <v>87</v>
      </c>
      <c r="B86" s="28" t="s">
        <v>79</v>
      </c>
      <c r="C86" s="9" t="s">
        <v>58</v>
      </c>
      <c r="D86" s="12">
        <v>13114194</v>
      </c>
      <c r="E86" s="25">
        <v>13625647.6</v>
      </c>
      <c r="F86" s="25">
        <v>14398262.699999999</v>
      </c>
      <c r="G86" s="25">
        <v>15274411.300000001</v>
      </c>
      <c r="H86" s="25">
        <v>16282736.300000001</v>
      </c>
    </row>
    <row r="87" spans="1:8" s="1" customFormat="1" ht="26.4">
      <c r="A87" s="72"/>
      <c r="B87" s="28" t="s">
        <v>80</v>
      </c>
      <c r="C87" s="9" t="s">
        <v>56</v>
      </c>
      <c r="D87" s="25">
        <v>101.9</v>
      </c>
      <c r="E87" s="25">
        <v>100</v>
      </c>
      <c r="F87" s="25">
        <v>101.9</v>
      </c>
      <c r="G87" s="25">
        <v>102.3</v>
      </c>
      <c r="H87" s="25">
        <v>102.6</v>
      </c>
    </row>
    <row r="88" spans="1:8" s="1" customFormat="1" ht="26.25" customHeight="1">
      <c r="A88" s="72" t="s">
        <v>88</v>
      </c>
      <c r="B88" s="28" t="s">
        <v>82</v>
      </c>
      <c r="C88" s="9" t="s">
        <v>58</v>
      </c>
      <c r="D88" s="12">
        <v>198379</v>
      </c>
      <c r="E88" s="25">
        <v>211268.7</v>
      </c>
      <c r="F88" s="25">
        <v>219962</v>
      </c>
      <c r="G88" s="25">
        <v>233346.9</v>
      </c>
      <c r="H88" s="25">
        <v>248751</v>
      </c>
    </row>
    <row r="89" spans="1:8" s="1" customFormat="1" ht="51" customHeight="1">
      <c r="A89" s="72"/>
      <c r="B89" s="28" t="s">
        <v>80</v>
      </c>
      <c r="C89" s="9" t="s">
        <v>54</v>
      </c>
      <c r="D89" s="25">
        <v>100</v>
      </c>
      <c r="E89" s="25">
        <v>102.5</v>
      </c>
      <c r="F89" s="25">
        <v>100.4</v>
      </c>
      <c r="G89" s="25">
        <v>102.3</v>
      </c>
      <c r="H89" s="25">
        <v>102.6</v>
      </c>
    </row>
    <row r="90" spans="1:8" s="1" customFormat="1" ht="41.25" customHeight="1">
      <c r="A90" s="72" t="s">
        <v>89</v>
      </c>
      <c r="B90" s="28" t="s">
        <v>84</v>
      </c>
      <c r="C90" s="9" t="s">
        <v>58</v>
      </c>
      <c r="D90" s="12">
        <v>88786.6</v>
      </c>
      <c r="E90" s="25">
        <v>97046.2</v>
      </c>
      <c r="F90" s="25">
        <v>102851</v>
      </c>
      <c r="G90" s="25">
        <v>113162.5</v>
      </c>
      <c r="H90" s="25">
        <v>120515.2</v>
      </c>
    </row>
    <row r="91" spans="1:8" s="1" customFormat="1" ht="26.4">
      <c r="A91" s="72"/>
      <c r="B91" s="28" t="s">
        <v>80</v>
      </c>
      <c r="C91" s="9" t="s">
        <v>56</v>
      </c>
      <c r="D91" s="25">
        <v>100.2</v>
      </c>
      <c r="E91" s="25">
        <v>105.2</v>
      </c>
      <c r="F91" s="25">
        <v>102.2</v>
      </c>
      <c r="G91" s="25">
        <v>106.1</v>
      </c>
      <c r="H91" s="25">
        <v>102.5</v>
      </c>
    </row>
    <row r="92" spans="1:8" ht="43.5" customHeight="1">
      <c r="A92" s="65"/>
      <c r="B92" s="65"/>
      <c r="C92" s="65"/>
      <c r="D92" s="65"/>
      <c r="E92" s="65"/>
      <c r="F92" s="65"/>
      <c r="G92" s="65"/>
      <c r="H92" s="65"/>
    </row>
    <row r="93" spans="1:8" ht="27" customHeight="1">
      <c r="A93" s="57" t="s">
        <v>0</v>
      </c>
      <c r="B93" s="57" t="s">
        <v>1</v>
      </c>
      <c r="C93" s="57" t="s">
        <v>2</v>
      </c>
      <c r="D93" s="5" t="s">
        <v>3</v>
      </c>
      <c r="E93" s="5" t="s">
        <v>4</v>
      </c>
      <c r="F93" s="57" t="s">
        <v>5</v>
      </c>
      <c r="G93" s="57"/>
      <c r="H93" s="57"/>
    </row>
    <row r="94" spans="1:8">
      <c r="A94" s="57"/>
      <c r="B94" s="57"/>
      <c r="C94" s="57"/>
      <c r="D94" s="6">
        <v>2018</v>
      </c>
      <c r="E94" s="5">
        <v>2019</v>
      </c>
      <c r="F94" s="6">
        <v>2020</v>
      </c>
      <c r="G94" s="6">
        <v>2021</v>
      </c>
      <c r="H94" s="6">
        <v>2022</v>
      </c>
    </row>
    <row r="95" spans="1:8">
      <c r="A95" s="16" t="s">
        <v>90</v>
      </c>
      <c r="B95" s="57" t="s">
        <v>91</v>
      </c>
      <c r="C95" s="57"/>
      <c r="D95" s="57"/>
      <c r="E95" s="57"/>
      <c r="F95" s="57"/>
      <c r="G95" s="57"/>
      <c r="H95" s="57"/>
    </row>
    <row r="96" spans="1:8" ht="33.75" customHeight="1">
      <c r="A96" s="64">
        <v>1</v>
      </c>
      <c r="B96" s="8" t="s">
        <v>92</v>
      </c>
      <c r="C96" s="8" t="s">
        <v>58</v>
      </c>
      <c r="D96" s="15">
        <v>14607097.9</v>
      </c>
      <c r="E96" s="12">
        <f>D96*E97*E98/10000</f>
        <v>23050000.486200001</v>
      </c>
      <c r="F96" s="12">
        <f>E96*F97*F98/10000</f>
        <v>26267780.554073524</v>
      </c>
      <c r="G96" s="12">
        <f>F96*G97*G98/10000</f>
        <v>30021446.395250633</v>
      </c>
      <c r="H96" s="12">
        <f>G96*H97*H98/10000</f>
        <v>34311511.085131951</v>
      </c>
    </row>
    <row r="97" spans="1:8" ht="32.25" customHeight="1">
      <c r="A97" s="64"/>
      <c r="B97" s="8" t="s">
        <v>93</v>
      </c>
      <c r="C97" s="8" t="s">
        <v>94</v>
      </c>
      <c r="D97" s="15">
        <v>108.5</v>
      </c>
      <c r="E97" s="15">
        <v>150</v>
      </c>
      <c r="F97" s="15">
        <v>110</v>
      </c>
      <c r="G97" s="15">
        <v>110</v>
      </c>
      <c r="H97" s="15">
        <v>110</v>
      </c>
    </row>
    <row r="98" spans="1:8" ht="30" customHeight="1">
      <c r="A98" s="64"/>
      <c r="B98" s="8" t="s">
        <v>60</v>
      </c>
      <c r="C98" s="8" t="s">
        <v>56</v>
      </c>
      <c r="D98" s="15">
        <v>103.1</v>
      </c>
      <c r="E98" s="15">
        <v>105.2</v>
      </c>
      <c r="F98" s="15">
        <v>103.6</v>
      </c>
      <c r="G98" s="15">
        <v>103.9</v>
      </c>
      <c r="H98" s="15">
        <v>103.9</v>
      </c>
    </row>
    <row r="99" spans="1:8" ht="41.25" customHeight="1">
      <c r="A99" s="64">
        <v>2</v>
      </c>
      <c r="B99" s="8" t="s">
        <v>95</v>
      </c>
      <c r="C99" s="8" t="s">
        <v>58</v>
      </c>
      <c r="D99" s="15">
        <v>114827.7</v>
      </c>
      <c r="E99" s="12">
        <v>411442</v>
      </c>
      <c r="F99" s="12">
        <v>473158.3</v>
      </c>
      <c r="G99" s="12">
        <v>544132</v>
      </c>
      <c r="H99" s="12">
        <v>625751.80000000005</v>
      </c>
    </row>
    <row r="100" spans="1:8" ht="33" customHeight="1">
      <c r="A100" s="64"/>
      <c r="B100" s="8" t="s">
        <v>96</v>
      </c>
      <c r="C100" s="8" t="s">
        <v>241</v>
      </c>
      <c r="D100" s="15">
        <v>120.1</v>
      </c>
      <c r="E100" s="15">
        <v>358</v>
      </c>
      <c r="F100" s="15">
        <v>115</v>
      </c>
      <c r="G100" s="15">
        <v>115</v>
      </c>
      <c r="H100" s="15">
        <v>115</v>
      </c>
    </row>
    <row r="101" spans="1:8" ht="26.4">
      <c r="A101" s="73" t="s">
        <v>32</v>
      </c>
      <c r="B101" s="20" t="s">
        <v>97</v>
      </c>
      <c r="C101" s="20" t="s">
        <v>58</v>
      </c>
      <c r="D101" s="25">
        <v>3351672.3</v>
      </c>
      <c r="E101" s="12">
        <f>D101*E102*E103/10000</f>
        <v>3155264.3032199997</v>
      </c>
      <c r="F101" s="12">
        <f>E101*F102*F103/10000</f>
        <v>3616563.9443507637</v>
      </c>
      <c r="G101" s="12">
        <f>F101*G102*G103/10000</f>
        <v>4153262.0336924172</v>
      </c>
      <c r="H101" s="12">
        <f>G101*H102*H103/10000</f>
        <v>4769606.1194923725</v>
      </c>
    </row>
    <row r="102" spans="1:8" ht="26.4">
      <c r="A102" s="73"/>
      <c r="B102" s="20" t="s">
        <v>98</v>
      </c>
      <c r="C102" s="20" t="s">
        <v>94</v>
      </c>
      <c r="D102" s="15">
        <v>100.9</v>
      </c>
      <c r="E102" s="15">
        <v>90</v>
      </c>
      <c r="F102" s="15">
        <v>110</v>
      </c>
      <c r="G102" s="15">
        <v>110</v>
      </c>
      <c r="H102" s="15">
        <v>110</v>
      </c>
    </row>
    <row r="103" spans="1:8" ht="27.75" customHeight="1">
      <c r="A103" s="73"/>
      <c r="B103" s="20" t="s">
        <v>60</v>
      </c>
      <c r="C103" s="20" t="s">
        <v>56</v>
      </c>
      <c r="D103" s="15">
        <v>103.9</v>
      </c>
      <c r="E103" s="15">
        <v>104.6</v>
      </c>
      <c r="F103" s="15">
        <v>104.2</v>
      </c>
      <c r="G103" s="15">
        <v>104.4</v>
      </c>
      <c r="H103" s="15">
        <v>104.4</v>
      </c>
    </row>
    <row r="104" spans="1:8" ht="42.75" customHeight="1">
      <c r="A104" s="74"/>
      <c r="B104" s="74"/>
      <c r="C104" s="74"/>
      <c r="D104" s="74"/>
      <c r="E104" s="74"/>
      <c r="F104" s="74"/>
      <c r="G104" s="74"/>
      <c r="H104" s="74"/>
    </row>
    <row r="105" spans="1:8" ht="24.75" customHeight="1">
      <c r="A105" s="57" t="s">
        <v>0</v>
      </c>
      <c r="B105" s="57" t="s">
        <v>1</v>
      </c>
      <c r="C105" s="57" t="s">
        <v>2</v>
      </c>
      <c r="D105" s="5" t="s">
        <v>3</v>
      </c>
      <c r="E105" s="5" t="s">
        <v>4</v>
      </c>
      <c r="F105" s="57" t="s">
        <v>5</v>
      </c>
      <c r="G105" s="57"/>
      <c r="H105" s="57"/>
    </row>
    <row r="106" spans="1:8">
      <c r="A106" s="57"/>
      <c r="B106" s="57"/>
      <c r="C106" s="57"/>
      <c r="D106" s="6">
        <v>2018</v>
      </c>
      <c r="E106" s="5">
        <v>2019</v>
      </c>
      <c r="F106" s="6">
        <v>2020</v>
      </c>
      <c r="G106" s="6">
        <v>2021</v>
      </c>
      <c r="H106" s="6">
        <v>2022</v>
      </c>
    </row>
    <row r="107" spans="1:8">
      <c r="A107" s="29" t="s">
        <v>99</v>
      </c>
      <c r="B107" s="58" t="s">
        <v>100</v>
      </c>
      <c r="C107" s="58"/>
      <c r="D107" s="58"/>
      <c r="E107" s="58"/>
      <c r="F107" s="58"/>
      <c r="G107" s="58"/>
      <c r="H107" s="58"/>
    </row>
    <row r="108" spans="1:8" ht="41.25" customHeight="1">
      <c r="A108" s="73">
        <v>1</v>
      </c>
      <c r="B108" s="20" t="s">
        <v>101</v>
      </c>
      <c r="C108" s="20" t="s">
        <v>58</v>
      </c>
      <c r="D108" s="25">
        <v>26707512</v>
      </c>
      <c r="E108" s="25">
        <f>D108*E109*E110/10000</f>
        <v>33936140.490408003</v>
      </c>
      <c r="F108" s="25">
        <f>E108*F109*F110/10000</f>
        <v>36705329.554425299</v>
      </c>
      <c r="G108" s="25">
        <f>F108*G109*G110/10000</f>
        <v>39776868.236869156</v>
      </c>
      <c r="H108" s="25">
        <f>G108*H109*H110/10000</f>
        <v>43105436.347798593</v>
      </c>
    </row>
    <row r="109" spans="1:8" ht="51.75" customHeight="1">
      <c r="A109" s="73"/>
      <c r="B109" s="20" t="s">
        <v>102</v>
      </c>
      <c r="C109" s="20" t="s">
        <v>54</v>
      </c>
      <c r="D109" s="25">
        <v>121.6</v>
      </c>
      <c r="E109" s="25">
        <v>120.9</v>
      </c>
      <c r="F109" s="25">
        <v>104</v>
      </c>
      <c r="G109" s="25">
        <v>104.1</v>
      </c>
      <c r="H109" s="25">
        <v>104.1</v>
      </c>
    </row>
    <row r="110" spans="1:8" ht="26.4">
      <c r="A110" s="73"/>
      <c r="B110" s="20" t="s">
        <v>60</v>
      </c>
      <c r="C110" s="20" t="s">
        <v>56</v>
      </c>
      <c r="D110" s="25">
        <v>105.3</v>
      </c>
      <c r="E110" s="25">
        <v>105.1</v>
      </c>
      <c r="F110" s="25">
        <v>104</v>
      </c>
      <c r="G110" s="25">
        <v>104.1</v>
      </c>
      <c r="H110" s="25">
        <v>104.1</v>
      </c>
    </row>
    <row r="111" spans="1:8" ht="26.25" customHeight="1">
      <c r="A111" s="22" t="s">
        <v>103</v>
      </c>
      <c r="B111" s="20" t="s">
        <v>251</v>
      </c>
      <c r="C111" s="20"/>
      <c r="D111" s="25"/>
      <c r="E111" s="25"/>
      <c r="F111" s="25"/>
      <c r="G111" s="25"/>
      <c r="H111" s="25"/>
    </row>
    <row r="112" spans="1:8" ht="26.4">
      <c r="A112" s="22" t="s">
        <v>104</v>
      </c>
      <c r="B112" s="20" t="s">
        <v>105</v>
      </c>
      <c r="C112" s="20" t="s">
        <v>58</v>
      </c>
      <c r="D112" s="25">
        <v>1286107</v>
      </c>
      <c r="E112" s="25">
        <v>601100.5</v>
      </c>
      <c r="F112" s="25">
        <v>625144.5</v>
      </c>
      <c r="G112" s="25">
        <v>650775.4</v>
      </c>
      <c r="H112" s="25">
        <v>677457.2</v>
      </c>
    </row>
    <row r="113" spans="1:8" ht="26.4">
      <c r="A113" s="22" t="s">
        <v>106</v>
      </c>
      <c r="B113" s="20" t="s">
        <v>107</v>
      </c>
      <c r="C113" s="20" t="s">
        <v>58</v>
      </c>
      <c r="D113" s="25">
        <v>116597</v>
      </c>
      <c r="E113" s="25">
        <v>262464.09999999998</v>
      </c>
      <c r="F113" s="25">
        <v>272962.7</v>
      </c>
      <c r="G113" s="25">
        <v>284154.09999999998</v>
      </c>
      <c r="H113" s="25">
        <v>295804.5</v>
      </c>
    </row>
    <row r="114" spans="1:8" ht="27" customHeight="1">
      <c r="A114" s="22" t="s">
        <v>108</v>
      </c>
      <c r="B114" s="20" t="s">
        <v>109</v>
      </c>
      <c r="C114" s="20" t="s">
        <v>58</v>
      </c>
      <c r="D114" s="25">
        <v>12001803</v>
      </c>
      <c r="E114" s="25">
        <v>27001156.899999999</v>
      </c>
      <c r="F114" s="25">
        <v>2809203.2</v>
      </c>
      <c r="G114" s="25">
        <v>292380.5</v>
      </c>
      <c r="H114" s="25">
        <v>3044280.1</v>
      </c>
    </row>
    <row r="115" spans="1:8" ht="27.75" customHeight="1">
      <c r="A115" s="22" t="s">
        <v>110</v>
      </c>
      <c r="B115" s="20" t="s">
        <v>111</v>
      </c>
      <c r="C115" s="20" t="s">
        <v>58</v>
      </c>
      <c r="D115" s="25">
        <v>6222152</v>
      </c>
      <c r="E115" s="25">
        <v>239024.7</v>
      </c>
      <c r="F115" s="25">
        <v>248585.7</v>
      </c>
      <c r="G115" s="25">
        <v>258777.7</v>
      </c>
      <c r="H115" s="25">
        <v>269387.59999999998</v>
      </c>
    </row>
    <row r="116" spans="1:8" ht="42.75" customHeight="1">
      <c r="A116" s="22" t="s">
        <v>112</v>
      </c>
      <c r="B116" s="20" t="s">
        <v>113</v>
      </c>
      <c r="C116" s="20" t="s">
        <v>58</v>
      </c>
      <c r="D116" s="25">
        <v>63634</v>
      </c>
      <c r="E116" s="25">
        <v>25760</v>
      </c>
      <c r="F116" s="25">
        <v>26790.400000000001</v>
      </c>
      <c r="G116" s="25">
        <v>27888.799999999999</v>
      </c>
      <c r="H116" s="25">
        <v>29032.2</v>
      </c>
    </row>
    <row r="117" spans="1:8" ht="27" customHeight="1">
      <c r="A117" s="22" t="s">
        <v>114</v>
      </c>
      <c r="B117" s="20" t="s">
        <v>115</v>
      </c>
      <c r="C117" s="20" t="s">
        <v>58</v>
      </c>
      <c r="D117" s="25">
        <v>1171</v>
      </c>
      <c r="E117" s="25">
        <v>723891</v>
      </c>
      <c r="F117" s="25">
        <v>752846.6</v>
      </c>
      <c r="G117" s="25">
        <v>783713.4</v>
      </c>
      <c r="H117" s="25">
        <v>815845.6</v>
      </c>
    </row>
    <row r="118" spans="1:8" ht="27" customHeight="1">
      <c r="A118" s="40" t="s">
        <v>187</v>
      </c>
      <c r="B118" s="20" t="s">
        <v>242</v>
      </c>
      <c r="C118" s="20" t="s">
        <v>58</v>
      </c>
      <c r="D118" s="25">
        <v>4031564</v>
      </c>
      <c r="E118" s="25">
        <v>1768862.4</v>
      </c>
      <c r="F118" s="25">
        <v>1839616.9</v>
      </c>
      <c r="G118" s="25">
        <v>1915041.2</v>
      </c>
      <c r="H118" s="25">
        <v>1993557.9</v>
      </c>
    </row>
    <row r="119" spans="1:8" ht="27" customHeight="1">
      <c r="A119" s="40" t="s">
        <v>189</v>
      </c>
      <c r="B119" s="20" t="s">
        <v>243</v>
      </c>
      <c r="C119" s="20" t="s">
        <v>58</v>
      </c>
      <c r="D119" s="25">
        <v>786208</v>
      </c>
      <c r="E119" s="25">
        <v>150650.29999999999</v>
      </c>
      <c r="F119" s="25">
        <v>156676.29999999999</v>
      </c>
      <c r="G119" s="25">
        <v>163100</v>
      </c>
      <c r="H119" s="25">
        <v>169787.1</v>
      </c>
    </row>
    <row r="120" spans="1:8" ht="27" customHeight="1">
      <c r="A120" s="40" t="s">
        <v>191</v>
      </c>
      <c r="B120" s="20" t="s">
        <v>247</v>
      </c>
      <c r="C120" s="20" t="s">
        <v>58</v>
      </c>
      <c r="D120" s="25">
        <v>28808</v>
      </c>
      <c r="E120" s="25">
        <v>12971.4</v>
      </c>
      <c r="F120" s="25">
        <v>13490.3</v>
      </c>
      <c r="G120" s="25">
        <v>14043.4</v>
      </c>
      <c r="H120" s="25">
        <v>14619.1</v>
      </c>
    </row>
    <row r="121" spans="1:8" ht="27" customHeight="1">
      <c r="A121" s="40" t="s">
        <v>193</v>
      </c>
      <c r="B121" s="20" t="s">
        <v>248</v>
      </c>
      <c r="C121" s="20" t="s">
        <v>58</v>
      </c>
      <c r="D121" s="25">
        <v>292216</v>
      </c>
      <c r="E121" s="25">
        <v>54843.3</v>
      </c>
      <c r="F121" s="25">
        <v>57037</v>
      </c>
      <c r="G121" s="25">
        <v>59375.6</v>
      </c>
      <c r="H121" s="25">
        <v>61809.9</v>
      </c>
    </row>
    <row r="122" spans="1:8" ht="27" customHeight="1">
      <c r="A122" s="40" t="s">
        <v>244</v>
      </c>
      <c r="B122" s="20" t="s">
        <v>249</v>
      </c>
      <c r="C122" s="20" t="s">
        <v>58</v>
      </c>
      <c r="D122" s="25">
        <v>532226</v>
      </c>
      <c r="E122" s="25">
        <v>62164.5</v>
      </c>
      <c r="F122" s="25">
        <v>64651.1</v>
      </c>
      <c r="G122" s="25">
        <v>67301.8</v>
      </c>
      <c r="H122" s="25">
        <v>70061.100000000006</v>
      </c>
    </row>
    <row r="123" spans="1:8" ht="27" customHeight="1">
      <c r="A123" s="40" t="s">
        <v>245</v>
      </c>
      <c r="B123" s="20" t="s">
        <v>250</v>
      </c>
      <c r="C123" s="20" t="s">
        <v>58</v>
      </c>
      <c r="D123" s="25">
        <v>109899</v>
      </c>
      <c r="E123" s="25">
        <v>167830</v>
      </c>
      <c r="F123" s="25">
        <v>174543.2</v>
      </c>
      <c r="G123" s="25">
        <v>181699.5</v>
      </c>
      <c r="H123" s="25">
        <v>189149.1</v>
      </c>
    </row>
    <row r="124" spans="1:8" ht="27" customHeight="1">
      <c r="A124" s="40" t="s">
        <v>246</v>
      </c>
      <c r="B124" s="20" t="s">
        <v>252</v>
      </c>
      <c r="C124" s="20" t="s">
        <v>58</v>
      </c>
      <c r="D124" s="25">
        <v>90100</v>
      </c>
      <c r="E124" s="25">
        <v>10493</v>
      </c>
      <c r="F124" s="25">
        <v>10912.7</v>
      </c>
      <c r="G124" s="25">
        <v>11360.1</v>
      </c>
      <c r="H124" s="25">
        <v>11825.9</v>
      </c>
    </row>
    <row r="125" spans="1:8" ht="31.5" customHeight="1">
      <c r="A125" s="14" t="s">
        <v>32</v>
      </c>
      <c r="B125" s="8" t="s">
        <v>116</v>
      </c>
      <c r="C125" s="8" t="s">
        <v>58</v>
      </c>
      <c r="D125" s="12">
        <f>D108</f>
        <v>26707512</v>
      </c>
      <c r="E125" s="12">
        <f>E108</f>
        <v>33936140.490408003</v>
      </c>
      <c r="F125" s="12">
        <f>F108</f>
        <v>36705329.554425299</v>
      </c>
      <c r="G125" s="12">
        <f>G108</f>
        <v>39776868.236869156</v>
      </c>
      <c r="H125" s="12">
        <f>H108</f>
        <v>43105436.347798593</v>
      </c>
    </row>
    <row r="126" spans="1:8" ht="27" customHeight="1">
      <c r="A126" s="14" t="s">
        <v>64</v>
      </c>
      <c r="B126" s="8" t="s">
        <v>117</v>
      </c>
      <c r="C126" s="8" t="s">
        <v>58</v>
      </c>
      <c r="D126" s="12">
        <v>13329301</v>
      </c>
      <c r="E126" s="12">
        <v>3800023</v>
      </c>
      <c r="F126" s="12">
        <v>3952024</v>
      </c>
      <c r="G126" s="12">
        <v>4114057</v>
      </c>
      <c r="H126" s="12">
        <v>428273.3</v>
      </c>
    </row>
    <row r="127" spans="1:8" ht="15.75" customHeight="1">
      <c r="A127" s="14" t="s">
        <v>66</v>
      </c>
      <c r="B127" s="8" t="s">
        <v>118</v>
      </c>
      <c r="C127" s="8"/>
      <c r="D127" s="12">
        <f>D125-D126</f>
        <v>13378211</v>
      </c>
      <c r="E127" s="12">
        <f>E125-E126</f>
        <v>30136117.490408003</v>
      </c>
      <c r="F127" s="12">
        <f>F125-F126</f>
        <v>32753305.554425299</v>
      </c>
      <c r="G127" s="12">
        <f>G125-G126</f>
        <v>35662811.236869156</v>
      </c>
      <c r="H127" s="12">
        <f>H125-H126</f>
        <v>42677163.047798596</v>
      </c>
    </row>
    <row r="128" spans="1:8" ht="24.75" customHeight="1">
      <c r="A128" s="41" t="s">
        <v>119</v>
      </c>
      <c r="B128" s="30" t="s">
        <v>120</v>
      </c>
      <c r="C128" s="8" t="s">
        <v>58</v>
      </c>
      <c r="D128" s="12">
        <v>12099616</v>
      </c>
      <c r="E128" s="12">
        <v>28320536.100000001</v>
      </c>
      <c r="F128" s="12">
        <v>30865101</v>
      </c>
      <c r="G128" s="12">
        <v>33697190.200000003</v>
      </c>
      <c r="H128" s="12">
        <v>40630951.5</v>
      </c>
    </row>
    <row r="129" spans="1:10" ht="31.5" customHeight="1">
      <c r="A129" s="14" t="s">
        <v>121</v>
      </c>
      <c r="B129" s="30" t="s">
        <v>122</v>
      </c>
      <c r="C129" s="8" t="s">
        <v>58</v>
      </c>
      <c r="D129" s="12">
        <v>838804</v>
      </c>
      <c r="E129" s="12">
        <v>262483</v>
      </c>
      <c r="F129" s="12">
        <v>272982.3</v>
      </c>
      <c r="G129" s="12">
        <v>284174.59999999998</v>
      </c>
      <c r="H129" s="12">
        <v>295825.8</v>
      </c>
    </row>
    <row r="130" spans="1:10" ht="31.5" customHeight="1">
      <c r="A130" s="14" t="s">
        <v>123</v>
      </c>
      <c r="B130" s="31" t="s">
        <v>124</v>
      </c>
      <c r="C130" s="8" t="s">
        <v>58</v>
      </c>
      <c r="D130" s="12">
        <v>54414</v>
      </c>
      <c r="E130" s="12">
        <v>14678.3</v>
      </c>
      <c r="F130" s="12">
        <v>15265.4</v>
      </c>
      <c r="G130" s="12">
        <v>15891.3</v>
      </c>
      <c r="H130" s="12">
        <v>16542.900000000001</v>
      </c>
    </row>
    <row r="131" spans="1:10" ht="31.5" customHeight="1">
      <c r="A131" s="14" t="s">
        <v>125</v>
      </c>
      <c r="B131" s="31" t="s">
        <v>126</v>
      </c>
      <c r="C131" s="8" t="s">
        <v>58</v>
      </c>
      <c r="D131" s="12">
        <v>784390</v>
      </c>
      <c r="E131" s="12">
        <v>174445</v>
      </c>
      <c r="F131" s="12">
        <v>181422.8</v>
      </c>
      <c r="G131" s="12">
        <v>188861.1</v>
      </c>
      <c r="H131" s="12">
        <v>196604.4</v>
      </c>
    </row>
    <row r="132" spans="1:10" ht="25.5" customHeight="1">
      <c r="A132" s="14" t="s">
        <v>127</v>
      </c>
      <c r="B132" s="30" t="s">
        <v>128</v>
      </c>
      <c r="C132" s="8" t="s">
        <v>58</v>
      </c>
      <c r="D132" s="12">
        <v>171898</v>
      </c>
      <c r="E132" s="12">
        <v>18709.900000000001</v>
      </c>
      <c r="F132" s="12">
        <v>19458.3</v>
      </c>
      <c r="G132" s="12">
        <v>20256.099999999999</v>
      </c>
      <c r="H132" s="12">
        <v>21086.6</v>
      </c>
    </row>
    <row r="133" spans="1:10" ht="26.25" customHeight="1">
      <c r="A133" s="14" t="s">
        <v>129</v>
      </c>
      <c r="B133" s="30" t="s">
        <v>130</v>
      </c>
      <c r="C133" s="8" t="s">
        <v>58</v>
      </c>
      <c r="D133" s="12">
        <v>267893</v>
      </c>
      <c r="E133" s="12">
        <v>1534388.5</v>
      </c>
      <c r="F133" s="12">
        <v>1595764</v>
      </c>
      <c r="G133" s="12">
        <v>1661190.3</v>
      </c>
      <c r="H133" s="12">
        <v>1729299.1</v>
      </c>
    </row>
    <row r="134" spans="1:10" ht="40.5" customHeight="1">
      <c r="A134" s="65"/>
      <c r="B134" s="65"/>
      <c r="C134" s="65"/>
      <c r="D134" s="65"/>
      <c r="E134" s="65"/>
      <c r="F134" s="65"/>
      <c r="G134" s="65"/>
      <c r="H134" s="65"/>
    </row>
    <row r="135" spans="1:10" ht="27.75" customHeight="1">
      <c r="A135" s="57" t="s">
        <v>0</v>
      </c>
      <c r="B135" s="57" t="s">
        <v>1</v>
      </c>
      <c r="C135" s="57" t="s">
        <v>2</v>
      </c>
      <c r="D135" s="5" t="s">
        <v>3</v>
      </c>
      <c r="E135" s="5" t="s">
        <v>4</v>
      </c>
      <c r="F135" s="57" t="s">
        <v>5</v>
      </c>
      <c r="G135" s="57"/>
      <c r="H135" s="57"/>
    </row>
    <row r="136" spans="1:10">
      <c r="A136" s="57"/>
      <c r="B136" s="57"/>
      <c r="C136" s="57"/>
      <c r="D136" s="6">
        <v>2018</v>
      </c>
      <c r="E136" s="5">
        <v>2019</v>
      </c>
      <c r="F136" s="6">
        <v>2020</v>
      </c>
      <c r="G136" s="6">
        <v>2021</v>
      </c>
      <c r="H136" s="6">
        <v>2022</v>
      </c>
    </row>
    <row r="137" spans="1:10" ht="18.75" customHeight="1">
      <c r="A137" s="16" t="s">
        <v>131</v>
      </c>
      <c r="B137" s="57" t="s">
        <v>132</v>
      </c>
      <c r="C137" s="57"/>
      <c r="D137" s="57"/>
      <c r="E137" s="57"/>
      <c r="F137" s="57"/>
      <c r="G137" s="57"/>
      <c r="H137" s="57"/>
    </row>
    <row r="138" spans="1:10" ht="40.5" customHeight="1">
      <c r="A138" s="75">
        <v>1</v>
      </c>
      <c r="B138" s="32" t="s">
        <v>133</v>
      </c>
      <c r="C138" s="32" t="s">
        <v>58</v>
      </c>
      <c r="D138" s="33">
        <v>4153307.4</v>
      </c>
      <c r="E138" s="12">
        <f t="shared" ref="E138:H138" si="9">D138*E139*E140/10000</f>
        <v>4543697.5290629994</v>
      </c>
      <c r="F138" s="12">
        <f t="shared" si="9"/>
        <v>5210644.1708665118</v>
      </c>
      <c r="G138" s="12">
        <f t="shared" si="9"/>
        <v>5733667.7901614094</v>
      </c>
      <c r="H138" s="12">
        <f t="shared" si="9"/>
        <v>6026084.8474596413</v>
      </c>
    </row>
    <row r="139" spans="1:10" ht="52.5" customHeight="1">
      <c r="A139" s="75"/>
      <c r="B139" s="32" t="s">
        <v>62</v>
      </c>
      <c r="C139" s="32" t="s">
        <v>54</v>
      </c>
      <c r="D139" s="33" t="s">
        <v>253</v>
      </c>
      <c r="E139" s="33">
        <v>103.5</v>
      </c>
      <c r="F139" s="33">
        <v>108.7</v>
      </c>
      <c r="G139" s="33">
        <v>104.4</v>
      </c>
      <c r="H139" s="33">
        <v>100</v>
      </c>
    </row>
    <row r="140" spans="1:10" ht="33" customHeight="1">
      <c r="A140" s="75"/>
      <c r="B140" s="32" t="s">
        <v>60</v>
      </c>
      <c r="C140" s="32" t="s">
        <v>56</v>
      </c>
      <c r="D140" s="33">
        <v>105.2</v>
      </c>
      <c r="E140" s="33">
        <v>105.7</v>
      </c>
      <c r="F140" s="33">
        <v>105.5</v>
      </c>
      <c r="G140" s="33">
        <v>105.4</v>
      </c>
      <c r="H140" s="33">
        <v>105.1</v>
      </c>
    </row>
    <row r="141" spans="1:10" ht="30.75" customHeight="1">
      <c r="A141" s="14">
        <v>2</v>
      </c>
      <c r="B141" s="8" t="s">
        <v>134</v>
      </c>
      <c r="C141" s="8" t="s">
        <v>135</v>
      </c>
      <c r="D141" s="45">
        <v>120766</v>
      </c>
      <c r="E141" s="45" t="s">
        <v>254</v>
      </c>
      <c r="F141" s="45" t="s">
        <v>255</v>
      </c>
      <c r="G141" s="45" t="s">
        <v>256</v>
      </c>
      <c r="H141" s="45" t="s">
        <v>256</v>
      </c>
    </row>
    <row r="142" spans="1:10" ht="38.25" customHeight="1">
      <c r="A142" s="14" t="s">
        <v>106</v>
      </c>
      <c r="B142" s="9" t="s">
        <v>136</v>
      </c>
      <c r="C142" s="8" t="s">
        <v>135</v>
      </c>
      <c r="D142" s="42">
        <v>106409</v>
      </c>
      <c r="E142" s="42">
        <v>100000</v>
      </c>
      <c r="F142" s="42">
        <v>95000</v>
      </c>
      <c r="G142" s="42">
        <v>90000</v>
      </c>
      <c r="H142" s="42">
        <v>90000</v>
      </c>
      <c r="J142" s="1"/>
    </row>
    <row r="143" spans="1:10" ht="36.75" customHeight="1">
      <c r="A143" s="14">
        <v>3</v>
      </c>
      <c r="B143" s="8" t="s">
        <v>137</v>
      </c>
      <c r="C143" s="8" t="s">
        <v>138</v>
      </c>
      <c r="D143" s="15">
        <v>27.6</v>
      </c>
      <c r="E143" s="15">
        <v>28.3</v>
      </c>
      <c r="F143" s="15">
        <v>29.2</v>
      </c>
      <c r="G143" s="15">
        <v>30</v>
      </c>
      <c r="H143" s="15">
        <v>30</v>
      </c>
    </row>
    <row r="144" spans="1:10" ht="39.75" customHeight="1">
      <c r="A144" s="65"/>
      <c r="B144" s="65"/>
      <c r="C144" s="65"/>
      <c r="D144" s="65"/>
      <c r="E144" s="65"/>
      <c r="F144" s="65"/>
      <c r="G144" s="65"/>
      <c r="H144" s="65"/>
    </row>
    <row r="145" spans="1:8" ht="15.75" customHeight="1">
      <c r="A145" s="57" t="s">
        <v>0</v>
      </c>
      <c r="B145" s="57" t="s">
        <v>1</v>
      </c>
      <c r="C145" s="57" t="s">
        <v>2</v>
      </c>
      <c r="D145" s="5" t="s">
        <v>3</v>
      </c>
      <c r="E145" s="5" t="s">
        <v>4</v>
      </c>
      <c r="F145" s="57" t="s">
        <v>5</v>
      </c>
      <c r="G145" s="57"/>
      <c r="H145" s="57"/>
    </row>
    <row r="146" spans="1:8" ht="27" customHeight="1">
      <c r="A146" s="57"/>
      <c r="B146" s="57"/>
      <c r="C146" s="57"/>
      <c r="D146" s="6">
        <v>2018</v>
      </c>
      <c r="E146" s="5">
        <v>2019</v>
      </c>
      <c r="F146" s="6">
        <v>2020</v>
      </c>
      <c r="G146" s="6">
        <v>2021</v>
      </c>
      <c r="H146" s="6">
        <v>2022</v>
      </c>
    </row>
    <row r="147" spans="1:8" ht="18.75" customHeight="1">
      <c r="A147" s="16" t="s">
        <v>139</v>
      </c>
      <c r="B147" s="57" t="s">
        <v>140</v>
      </c>
      <c r="C147" s="57"/>
      <c r="D147" s="57"/>
      <c r="E147" s="57"/>
      <c r="F147" s="57"/>
      <c r="G147" s="57"/>
      <c r="H147" s="57"/>
    </row>
    <row r="148" spans="1:8" ht="36" customHeight="1">
      <c r="A148" s="14">
        <v>2</v>
      </c>
      <c r="B148" s="8" t="s">
        <v>141</v>
      </c>
      <c r="C148" s="8" t="s">
        <v>142</v>
      </c>
      <c r="D148" s="15">
        <v>1.1000000000000001</v>
      </c>
      <c r="E148" s="15">
        <v>8.9</v>
      </c>
      <c r="F148" s="15">
        <v>10.4</v>
      </c>
      <c r="G148" s="15">
        <v>15</v>
      </c>
      <c r="H148" s="15">
        <v>15</v>
      </c>
    </row>
    <row r="149" spans="1:8" ht="35.25" customHeight="1">
      <c r="A149" s="13" t="s">
        <v>32</v>
      </c>
      <c r="B149" s="9" t="s">
        <v>143</v>
      </c>
      <c r="C149" s="9" t="s">
        <v>142</v>
      </c>
      <c r="D149" s="12">
        <v>1.1000000000000001</v>
      </c>
      <c r="E149" s="12">
        <v>8.9</v>
      </c>
      <c r="F149" s="12">
        <v>10.4</v>
      </c>
      <c r="G149" s="12">
        <v>15</v>
      </c>
      <c r="H149" s="12">
        <v>15</v>
      </c>
    </row>
    <row r="150" spans="1:8" ht="44.25" customHeight="1">
      <c r="A150" s="13" t="s">
        <v>34</v>
      </c>
      <c r="B150" s="9" t="s">
        <v>144</v>
      </c>
      <c r="C150" s="9" t="s">
        <v>145</v>
      </c>
      <c r="D150" s="12">
        <v>100</v>
      </c>
      <c r="E150" s="12">
        <f t="shared" ref="E150:H150" si="10">E149/E148*100</f>
        <v>100</v>
      </c>
      <c r="F150" s="12">
        <f t="shared" si="10"/>
        <v>100</v>
      </c>
      <c r="G150" s="12">
        <f t="shared" si="10"/>
        <v>100</v>
      </c>
      <c r="H150" s="12">
        <f t="shared" si="10"/>
        <v>100</v>
      </c>
    </row>
    <row r="151" spans="1:8" ht="43.5" customHeight="1">
      <c r="A151" s="76"/>
      <c r="B151" s="76"/>
      <c r="C151" s="76"/>
      <c r="D151" s="76"/>
      <c r="E151" s="76"/>
      <c r="F151" s="76"/>
      <c r="G151" s="76"/>
      <c r="H151" s="76"/>
    </row>
    <row r="152" spans="1:8" ht="27" customHeight="1">
      <c r="A152" s="57" t="s">
        <v>0</v>
      </c>
      <c r="B152" s="57" t="s">
        <v>1</v>
      </c>
      <c r="C152" s="57" t="s">
        <v>2</v>
      </c>
      <c r="D152" s="5" t="s">
        <v>3</v>
      </c>
      <c r="E152" s="5" t="s">
        <v>4</v>
      </c>
      <c r="F152" s="57" t="s">
        <v>5</v>
      </c>
      <c r="G152" s="57"/>
      <c r="H152" s="57"/>
    </row>
    <row r="153" spans="1:8" ht="13.5" customHeight="1">
      <c r="A153" s="57"/>
      <c r="B153" s="57"/>
      <c r="C153" s="57"/>
      <c r="D153" s="6">
        <v>2018</v>
      </c>
      <c r="E153" s="5">
        <v>2019</v>
      </c>
      <c r="F153" s="6">
        <v>2020</v>
      </c>
      <c r="G153" s="6">
        <v>2021</v>
      </c>
      <c r="H153" s="6">
        <v>2022</v>
      </c>
    </row>
    <row r="154" spans="1:8" ht="15" customHeight="1">
      <c r="A154" s="34" t="s">
        <v>146</v>
      </c>
      <c r="B154" s="59" t="s">
        <v>147</v>
      </c>
      <c r="C154" s="59"/>
      <c r="D154" s="59"/>
      <c r="E154" s="59"/>
      <c r="F154" s="59"/>
      <c r="G154" s="59"/>
      <c r="H154" s="59"/>
    </row>
    <row r="155" spans="1:8" ht="33.75" customHeight="1">
      <c r="A155" s="13">
        <v>1</v>
      </c>
      <c r="B155" s="9" t="s">
        <v>148</v>
      </c>
      <c r="C155" s="9" t="s">
        <v>50</v>
      </c>
      <c r="D155" s="10">
        <f>D157+D171</f>
        <v>7587991.2999999998</v>
      </c>
      <c r="E155" s="10">
        <f>E157+E171</f>
        <v>7321155</v>
      </c>
      <c r="F155" s="10">
        <f>F157+F171</f>
        <v>6840382.2000000002</v>
      </c>
      <c r="G155" s="10">
        <f>G157+G171</f>
        <v>6943313.5999999996</v>
      </c>
      <c r="H155" s="10">
        <f>H157+H171</f>
        <v>7188326.4000000004</v>
      </c>
    </row>
    <row r="156" spans="1:8" ht="18.600000000000001" customHeight="1">
      <c r="A156" s="56"/>
      <c r="B156" s="9" t="s">
        <v>284</v>
      </c>
      <c r="C156" s="9" t="s">
        <v>50</v>
      </c>
      <c r="D156" s="10">
        <v>5302665.5</v>
      </c>
      <c r="E156" s="10">
        <v>5382159.7999999998</v>
      </c>
      <c r="F156" s="10">
        <v>5327238.0999999996</v>
      </c>
      <c r="G156" s="10">
        <v>5383734.5999999996</v>
      </c>
      <c r="H156" s="10">
        <v>5582505.4000000004</v>
      </c>
    </row>
    <row r="157" spans="1:8" ht="27" customHeight="1">
      <c r="A157" s="14" t="s">
        <v>12</v>
      </c>
      <c r="B157" s="8" t="s">
        <v>149</v>
      </c>
      <c r="C157" s="35" t="s">
        <v>50</v>
      </c>
      <c r="D157" s="10">
        <v>3578042</v>
      </c>
      <c r="E157" s="10">
        <v>3747525.5</v>
      </c>
      <c r="F157" s="10">
        <v>3706970.1</v>
      </c>
      <c r="G157" s="10">
        <v>3809383.7</v>
      </c>
      <c r="H157" s="10">
        <v>3957297.7</v>
      </c>
    </row>
    <row r="158" spans="1:8" ht="26.4">
      <c r="A158" s="14" t="s">
        <v>81</v>
      </c>
      <c r="B158" s="8" t="s">
        <v>150</v>
      </c>
      <c r="C158" s="8" t="s">
        <v>50</v>
      </c>
      <c r="D158" s="10">
        <v>1783210.2</v>
      </c>
      <c r="E158" s="10">
        <v>1895164.8</v>
      </c>
      <c r="F158" s="10">
        <v>1999381.2</v>
      </c>
      <c r="G158" s="10">
        <v>2118406.2000000002</v>
      </c>
      <c r="H158" s="10">
        <v>2270637.1</v>
      </c>
    </row>
    <row r="159" spans="1:8" ht="13.5" customHeight="1">
      <c r="A159" s="14" t="s">
        <v>83</v>
      </c>
      <c r="B159" s="8" t="s">
        <v>151</v>
      </c>
      <c r="C159" s="8" t="s">
        <v>50</v>
      </c>
      <c r="D159" s="10">
        <v>490312</v>
      </c>
      <c r="E159" s="10">
        <v>581379.69999999995</v>
      </c>
      <c r="F159" s="10">
        <v>582919.80000000005</v>
      </c>
      <c r="G159" s="10">
        <v>559091.80000000005</v>
      </c>
      <c r="H159" s="10">
        <v>552266.69999999995</v>
      </c>
    </row>
    <row r="160" spans="1:8" ht="26.4">
      <c r="A160" s="14" t="s">
        <v>152</v>
      </c>
      <c r="B160" s="8" t="s">
        <v>153</v>
      </c>
      <c r="C160" s="8" t="s">
        <v>50</v>
      </c>
      <c r="D160" s="10">
        <v>381797.1</v>
      </c>
      <c r="E160" s="10">
        <v>486206.6</v>
      </c>
      <c r="F160" s="10">
        <v>505654.9</v>
      </c>
      <c r="G160" s="10">
        <v>525881.1</v>
      </c>
      <c r="H160" s="10">
        <v>546916.30000000005</v>
      </c>
    </row>
    <row r="161" spans="1:8" ht="26.4">
      <c r="A161" s="14" t="s">
        <v>154</v>
      </c>
      <c r="B161" s="8" t="s">
        <v>155</v>
      </c>
      <c r="C161" s="8" t="s">
        <v>50</v>
      </c>
      <c r="D161" s="10">
        <v>95584.4</v>
      </c>
      <c r="E161" s="10">
        <v>90382.8</v>
      </c>
      <c r="F161" s="10">
        <v>72306.2</v>
      </c>
      <c r="G161" s="10">
        <v>28060.9</v>
      </c>
      <c r="H161" s="10"/>
    </row>
    <row r="162" spans="1:8" ht="26.4">
      <c r="A162" s="14" t="s">
        <v>156</v>
      </c>
      <c r="B162" s="8" t="s">
        <v>157</v>
      </c>
      <c r="C162" s="8" t="s">
        <v>50</v>
      </c>
      <c r="D162" s="10">
        <v>10520.4</v>
      </c>
      <c r="E162" s="10">
        <v>1180.8</v>
      </c>
      <c r="F162" s="10">
        <v>1204.8</v>
      </c>
      <c r="G162" s="10">
        <v>1245.8</v>
      </c>
      <c r="H162" s="10">
        <v>1290.2</v>
      </c>
    </row>
    <row r="163" spans="1:8" ht="15" customHeight="1">
      <c r="A163" s="14" t="s">
        <v>158</v>
      </c>
      <c r="B163" s="8" t="s">
        <v>159</v>
      </c>
      <c r="C163" s="8" t="s">
        <v>50</v>
      </c>
      <c r="D163" s="10">
        <v>463997.7</v>
      </c>
      <c r="E163" s="10">
        <v>455830</v>
      </c>
      <c r="F163" s="10">
        <v>471804.8</v>
      </c>
      <c r="G163" s="10">
        <v>479426.8</v>
      </c>
      <c r="H163" s="10">
        <v>484619.8</v>
      </c>
    </row>
    <row r="164" spans="1:8" ht="26.4">
      <c r="A164" s="14" t="s">
        <v>160</v>
      </c>
      <c r="B164" s="8" t="s">
        <v>161</v>
      </c>
      <c r="C164" s="8" t="s">
        <v>50</v>
      </c>
      <c r="D164" s="10">
        <v>51599.199999999997</v>
      </c>
      <c r="E164" s="10">
        <v>54166</v>
      </c>
      <c r="F164" s="10">
        <v>56328</v>
      </c>
      <c r="G164" s="10">
        <v>59088</v>
      </c>
      <c r="H164" s="10">
        <v>60985</v>
      </c>
    </row>
    <row r="165" spans="1:8" ht="26.4">
      <c r="A165" s="14" t="s">
        <v>162</v>
      </c>
      <c r="B165" s="8" t="s">
        <v>163</v>
      </c>
      <c r="C165" s="8" t="s">
        <v>50</v>
      </c>
      <c r="D165" s="10">
        <v>412398.5</v>
      </c>
      <c r="E165" s="10">
        <v>401664</v>
      </c>
      <c r="F165" s="10">
        <v>415476.8</v>
      </c>
      <c r="G165" s="10">
        <v>420338.8</v>
      </c>
      <c r="H165" s="10">
        <v>423634.8</v>
      </c>
    </row>
    <row r="166" spans="1:8" ht="42" customHeight="1">
      <c r="A166" s="14" t="s">
        <v>164</v>
      </c>
      <c r="B166" s="8" t="s">
        <v>165</v>
      </c>
      <c r="C166" s="8" t="s">
        <v>50</v>
      </c>
      <c r="D166" s="10">
        <v>0.7</v>
      </c>
      <c r="E166" s="10"/>
      <c r="F166" s="10"/>
      <c r="G166" s="10"/>
      <c r="H166" s="10"/>
    </row>
    <row r="167" spans="1:8" ht="31.5" customHeight="1">
      <c r="A167" s="14" t="s">
        <v>166</v>
      </c>
      <c r="B167" s="8" t="s">
        <v>167</v>
      </c>
      <c r="C167" s="8" t="s">
        <v>50</v>
      </c>
      <c r="D167" s="10">
        <v>395437.2</v>
      </c>
      <c r="E167" s="10">
        <v>410862</v>
      </c>
      <c r="F167" s="10">
        <v>392190</v>
      </c>
      <c r="G167" s="10">
        <v>394912.5</v>
      </c>
      <c r="H167" s="10">
        <v>397881.2</v>
      </c>
    </row>
    <row r="168" spans="1:8" ht="27.75" customHeight="1">
      <c r="A168" s="14" t="s">
        <v>168</v>
      </c>
      <c r="B168" s="8" t="s">
        <v>169</v>
      </c>
      <c r="C168" s="8" t="s">
        <v>50</v>
      </c>
      <c r="D168" s="10">
        <v>2681.1</v>
      </c>
      <c r="E168" s="10">
        <v>4450</v>
      </c>
      <c r="F168" s="10">
        <v>1959</v>
      </c>
      <c r="G168" s="10">
        <v>1959</v>
      </c>
      <c r="H168" s="10">
        <v>1959</v>
      </c>
    </row>
    <row r="169" spans="1:8" ht="26.4">
      <c r="A169" s="14" t="s">
        <v>170</v>
      </c>
      <c r="B169" s="8" t="s">
        <v>171</v>
      </c>
      <c r="C169" s="8" t="s">
        <v>50</v>
      </c>
      <c r="D169" s="10">
        <v>210003.7</v>
      </c>
      <c r="E169" s="10">
        <v>181000</v>
      </c>
      <c r="F169" s="10">
        <v>108055</v>
      </c>
      <c r="G169" s="10">
        <v>91704</v>
      </c>
      <c r="H169" s="10">
        <v>83507</v>
      </c>
    </row>
    <row r="170" spans="1:8" ht="26.4">
      <c r="A170" s="14" t="s">
        <v>172</v>
      </c>
      <c r="B170" s="8" t="s">
        <v>173</v>
      </c>
      <c r="C170" s="8" t="s">
        <v>50</v>
      </c>
      <c r="D170" s="10">
        <v>7691.2</v>
      </c>
      <c r="E170" s="10">
        <v>11500</v>
      </c>
      <c r="F170" s="10">
        <v>6488.9</v>
      </c>
      <c r="G170" s="10">
        <v>6577.3</v>
      </c>
      <c r="H170" s="10">
        <v>6635.7</v>
      </c>
    </row>
    <row r="171" spans="1:8" ht="26.4">
      <c r="A171" s="14" t="s">
        <v>14</v>
      </c>
      <c r="B171" s="8" t="s">
        <v>174</v>
      </c>
      <c r="C171" s="8" t="s">
        <v>50</v>
      </c>
      <c r="D171" s="10">
        <v>4009949.3</v>
      </c>
      <c r="E171" s="10">
        <f>SUM(E172:E175)</f>
        <v>3573629.5</v>
      </c>
      <c r="F171" s="10">
        <f>F172+F173+F174+F175</f>
        <v>3133412.1</v>
      </c>
      <c r="G171" s="10">
        <f t="shared" ref="G171:H171" si="11">G172+G173+G174+G175</f>
        <v>3133929.9</v>
      </c>
      <c r="H171" s="10">
        <f t="shared" si="11"/>
        <v>3231028.6999999997</v>
      </c>
    </row>
    <row r="172" spans="1:8" ht="26.4">
      <c r="A172" s="14" t="s">
        <v>87</v>
      </c>
      <c r="B172" s="8" t="s">
        <v>175</v>
      </c>
      <c r="C172" s="8" t="s">
        <v>50</v>
      </c>
      <c r="D172" s="10">
        <v>65493.5</v>
      </c>
      <c r="E172" s="10">
        <v>62438.9</v>
      </c>
      <c r="F172" s="10">
        <v>101191.7</v>
      </c>
      <c r="G172" s="10">
        <v>84946.8</v>
      </c>
      <c r="H172" s="10">
        <v>89892.4</v>
      </c>
    </row>
    <row r="173" spans="1:8" ht="26.4">
      <c r="A173" s="14" t="s">
        <v>88</v>
      </c>
      <c r="B173" s="8" t="s">
        <v>176</v>
      </c>
      <c r="C173" s="8" t="s">
        <v>50</v>
      </c>
      <c r="D173" s="10">
        <v>790347.8</v>
      </c>
      <c r="E173" s="10">
        <v>658951.80000000005</v>
      </c>
      <c r="F173" s="10">
        <v>9868.4</v>
      </c>
      <c r="G173" s="10"/>
      <c r="H173" s="10"/>
    </row>
    <row r="174" spans="1:8" ht="30" customHeight="1">
      <c r="A174" s="14" t="s">
        <v>89</v>
      </c>
      <c r="B174" s="8" t="s">
        <v>177</v>
      </c>
      <c r="C174" s="8" t="s">
        <v>50</v>
      </c>
      <c r="D174" s="10">
        <v>2844178.2</v>
      </c>
      <c r="E174" s="10">
        <v>2800549.4</v>
      </c>
      <c r="F174" s="10">
        <f>3032220.4-9868.4</f>
        <v>3022352</v>
      </c>
      <c r="G174" s="10">
        <v>3048983.1</v>
      </c>
      <c r="H174" s="10">
        <v>3141136.3</v>
      </c>
    </row>
    <row r="175" spans="1:8" ht="26.4">
      <c r="A175" s="14" t="s">
        <v>178</v>
      </c>
      <c r="B175" s="8" t="s">
        <v>179</v>
      </c>
      <c r="C175" s="8" t="s">
        <v>50</v>
      </c>
      <c r="D175" s="10">
        <v>424820.5</v>
      </c>
      <c r="E175" s="10">
        <v>51689.4</v>
      </c>
      <c r="F175" s="10"/>
      <c r="G175" s="10"/>
      <c r="H175" s="10"/>
    </row>
    <row r="176" spans="1:8" ht="26.4">
      <c r="A176" s="14">
        <v>2</v>
      </c>
      <c r="B176" s="8" t="s">
        <v>180</v>
      </c>
      <c r="C176" s="9" t="s">
        <v>50</v>
      </c>
      <c r="D176" s="10">
        <f>D178+D179+D180+D181+D182+D183+D184+D185+D186+D187</f>
        <v>7401113.4000000004</v>
      </c>
      <c r="E176" s="10">
        <f>SUM(E178:E187)</f>
        <v>8063635.2000000002</v>
      </c>
      <c r="F176" s="10">
        <f t="shared" ref="F176:H176" si="12">F178+F179+F180+F181+F182+F183+F184+F185+F186+F187</f>
        <v>6925575.2000000011</v>
      </c>
      <c r="G176" s="10">
        <f t="shared" si="12"/>
        <v>6958136.3999999994</v>
      </c>
      <c r="H176" s="10">
        <f t="shared" si="12"/>
        <v>7204570.2000000002</v>
      </c>
    </row>
    <row r="177" spans="1:8" ht="26.4">
      <c r="A177" s="55"/>
      <c r="B177" s="9" t="s">
        <v>284</v>
      </c>
      <c r="C177" s="9" t="s">
        <v>50</v>
      </c>
      <c r="D177" s="10">
        <v>4923499.5</v>
      </c>
      <c r="E177" s="10">
        <v>5742236.0999999996</v>
      </c>
      <c r="F177" s="10">
        <v>5277238.0999999996</v>
      </c>
      <c r="G177" s="10">
        <v>5333734.5999999996</v>
      </c>
      <c r="H177" s="10">
        <v>5532505.4000000004</v>
      </c>
    </row>
    <row r="178" spans="1:8" ht="27.75" customHeight="1">
      <c r="A178" s="14" t="s">
        <v>104</v>
      </c>
      <c r="B178" s="8" t="s">
        <v>181</v>
      </c>
      <c r="C178" s="9" t="s">
        <v>50</v>
      </c>
      <c r="D178" s="10">
        <v>777963.1</v>
      </c>
      <c r="E178" s="10">
        <f>951164-8748.3</f>
        <v>942415.7</v>
      </c>
      <c r="F178" s="10">
        <f>979108.6-35158.6</f>
        <v>943950</v>
      </c>
      <c r="G178" s="10">
        <f>915663.3-30830.3</f>
        <v>884833</v>
      </c>
      <c r="H178" s="10">
        <f>920553.9-30830.3</f>
        <v>889723.6</v>
      </c>
    </row>
    <row r="179" spans="1:8" ht="26.4">
      <c r="A179" s="14" t="s">
        <v>106</v>
      </c>
      <c r="B179" s="8" t="s">
        <v>182</v>
      </c>
      <c r="C179" s="8" t="s">
        <v>50</v>
      </c>
      <c r="D179" s="10">
        <v>5445</v>
      </c>
      <c r="E179" s="10">
        <v>5986.4</v>
      </c>
      <c r="F179" s="10">
        <v>6054.2</v>
      </c>
      <c r="G179" s="10">
        <v>6270.6</v>
      </c>
      <c r="H179" s="10"/>
    </row>
    <row r="180" spans="1:8" ht="26.4">
      <c r="A180" s="14" t="s">
        <v>108</v>
      </c>
      <c r="B180" s="8" t="s">
        <v>183</v>
      </c>
      <c r="C180" s="8" t="s">
        <v>50</v>
      </c>
      <c r="D180" s="10">
        <v>49365.3</v>
      </c>
      <c r="E180" s="10">
        <v>51749.2</v>
      </c>
      <c r="F180" s="10">
        <v>49540.4</v>
      </c>
      <c r="G180" s="10">
        <v>44562.9</v>
      </c>
      <c r="H180" s="10">
        <v>41606.6</v>
      </c>
    </row>
    <row r="181" spans="1:8" ht="29.25" customHeight="1">
      <c r="A181" s="14" t="s">
        <v>110</v>
      </c>
      <c r="B181" s="8" t="s">
        <v>184</v>
      </c>
      <c r="C181" s="8" t="s">
        <v>50</v>
      </c>
      <c r="D181" s="10">
        <v>547271.69999999995</v>
      </c>
      <c r="E181" s="10">
        <f>653581.7-8900</f>
        <v>644681.69999999995</v>
      </c>
      <c r="F181" s="10">
        <f>374882.6+100-12000</f>
        <v>362982.6</v>
      </c>
      <c r="G181" s="10">
        <v>325237.8</v>
      </c>
      <c r="H181" s="10">
        <v>320002</v>
      </c>
    </row>
    <row r="182" spans="1:8" ht="18" customHeight="1">
      <c r="A182" s="14" t="s">
        <v>112</v>
      </c>
      <c r="B182" s="8" t="s">
        <v>185</v>
      </c>
      <c r="C182" s="8" t="s">
        <v>50</v>
      </c>
      <c r="D182" s="10">
        <v>1156078.8999999999</v>
      </c>
      <c r="E182" s="10">
        <f>984480.5-124403.1-1553</f>
        <v>858524.4</v>
      </c>
      <c r="F182" s="10">
        <f>633158.8-4099.3+12000</f>
        <v>641059.5</v>
      </c>
      <c r="G182" s="10">
        <f>582347.1-4099.3</f>
        <v>578247.79999999993</v>
      </c>
      <c r="H182" s="10">
        <f>606168.7-4099.3</f>
        <v>602069.39999999991</v>
      </c>
    </row>
    <row r="183" spans="1:8" ht="26.4">
      <c r="A183" s="14" t="s">
        <v>114</v>
      </c>
      <c r="B183" s="8" t="s">
        <v>186</v>
      </c>
      <c r="C183" s="8" t="s">
        <v>50</v>
      </c>
      <c r="D183" s="10">
        <v>3551464.3</v>
      </c>
      <c r="E183" s="10">
        <f>4416540.5+16838-16010.5</f>
        <v>4417368</v>
      </c>
      <c r="F183" s="10">
        <f>3926914.2-100</f>
        <v>3926814.2</v>
      </c>
      <c r="G183" s="10">
        <v>3968776.5</v>
      </c>
      <c r="H183" s="10">
        <v>4131336.5</v>
      </c>
    </row>
    <row r="184" spans="1:8" ht="28.5" customHeight="1">
      <c r="A184" s="14" t="s">
        <v>187</v>
      </c>
      <c r="B184" s="8" t="s">
        <v>188</v>
      </c>
      <c r="C184" s="8" t="s">
        <v>50</v>
      </c>
      <c r="D184" s="10">
        <v>555709.19999999995</v>
      </c>
      <c r="E184" s="10">
        <v>582474.4</v>
      </c>
      <c r="F184" s="10">
        <f>477461.5+2500</f>
        <v>479961.5</v>
      </c>
      <c r="G184" s="10">
        <v>473480.7</v>
      </c>
      <c r="H184" s="10">
        <v>470611.4</v>
      </c>
    </row>
    <row r="185" spans="1:8" ht="24.75" customHeight="1">
      <c r="A185" s="14" t="s">
        <v>189</v>
      </c>
      <c r="B185" s="8" t="s">
        <v>190</v>
      </c>
      <c r="C185" s="8" t="s">
        <v>50</v>
      </c>
      <c r="D185" s="10">
        <v>466435.6</v>
      </c>
      <c r="E185" s="10">
        <f>339506-7000</f>
        <v>332506</v>
      </c>
      <c r="F185" s="10">
        <v>330334.90000000002</v>
      </c>
      <c r="G185" s="10">
        <v>333276.59999999998</v>
      </c>
      <c r="H185" s="10">
        <v>332316.79999999999</v>
      </c>
    </row>
    <row r="186" spans="1:8" ht="26.4">
      <c r="A186" s="14" t="s">
        <v>191</v>
      </c>
      <c r="B186" s="8" t="s">
        <v>192</v>
      </c>
      <c r="C186" s="8" t="s">
        <v>50</v>
      </c>
      <c r="D186" s="10">
        <v>291079.40000000002</v>
      </c>
      <c r="E186" s="10">
        <f>224910.8-250</f>
        <v>224660.8</v>
      </c>
      <c r="F186" s="10">
        <f>184712.4-2500</f>
        <v>182212.4</v>
      </c>
      <c r="G186" s="10">
        <v>180978.5</v>
      </c>
      <c r="H186" s="10">
        <v>183686.7</v>
      </c>
    </row>
    <row r="187" spans="1:8" ht="27.75" customHeight="1">
      <c r="A187" s="14" t="s">
        <v>193</v>
      </c>
      <c r="B187" s="8" t="s">
        <v>194</v>
      </c>
      <c r="C187" s="8" t="s">
        <v>50</v>
      </c>
      <c r="D187" s="10">
        <v>300.89999999999998</v>
      </c>
      <c r="E187" s="10">
        <v>3268.6</v>
      </c>
      <c r="F187" s="10">
        <v>2665.5</v>
      </c>
      <c r="G187" s="10">
        <f>2785.8+159686.2</f>
        <v>162472</v>
      </c>
      <c r="H187" s="10">
        <f>233217.2</f>
        <v>233217.2</v>
      </c>
    </row>
    <row r="188" spans="1:8" ht="26.4">
      <c r="A188" s="14">
        <v>3</v>
      </c>
      <c r="B188" s="8" t="s">
        <v>195</v>
      </c>
      <c r="C188" s="9" t="s">
        <v>50</v>
      </c>
      <c r="D188" s="10">
        <f>D155-D176</f>
        <v>186877.89999999944</v>
      </c>
      <c r="E188" s="10">
        <f>E155-E176</f>
        <v>-742480.20000000019</v>
      </c>
      <c r="F188" s="10">
        <f>F155-F176</f>
        <v>-85193.000000000931</v>
      </c>
      <c r="G188" s="10">
        <f>G155-G176</f>
        <v>-14822.799999999814</v>
      </c>
      <c r="H188" s="10">
        <f>H155-H176</f>
        <v>-16243.799999999814</v>
      </c>
    </row>
    <row r="189" spans="1:8" ht="26.4">
      <c r="A189" s="55"/>
      <c r="B189" s="9" t="s">
        <v>284</v>
      </c>
      <c r="C189" s="9" t="s">
        <v>50</v>
      </c>
      <c r="D189" s="10">
        <v>379166</v>
      </c>
      <c r="E189" s="10">
        <v>-360076.3</v>
      </c>
      <c r="F189" s="10">
        <v>50000</v>
      </c>
      <c r="G189" s="10">
        <v>50000</v>
      </c>
      <c r="H189" s="10">
        <v>50000</v>
      </c>
    </row>
    <row r="190" spans="1:8" ht="26.4">
      <c r="A190" s="14" t="s">
        <v>34</v>
      </c>
      <c r="B190" s="8" t="s">
        <v>196</v>
      </c>
      <c r="C190" s="8" t="s">
        <v>50</v>
      </c>
      <c r="D190" s="10">
        <v>350000</v>
      </c>
      <c r="E190" s="10">
        <v>300000</v>
      </c>
      <c r="F190" s="10">
        <v>250000</v>
      </c>
      <c r="G190" s="10">
        <v>200000</v>
      </c>
      <c r="H190" s="10">
        <v>150000</v>
      </c>
    </row>
    <row r="191" spans="1:8" ht="43.5" customHeight="1">
      <c r="A191" s="65"/>
      <c r="B191" s="65"/>
      <c r="C191" s="65"/>
      <c r="D191" s="65"/>
      <c r="E191" s="65"/>
      <c r="F191" s="65"/>
      <c r="G191" s="65"/>
      <c r="H191" s="65"/>
    </row>
    <row r="192" spans="1:8" ht="15.75" customHeight="1">
      <c r="A192" s="57" t="s">
        <v>0</v>
      </c>
      <c r="B192" s="57" t="s">
        <v>1</v>
      </c>
      <c r="C192" s="57" t="s">
        <v>2</v>
      </c>
      <c r="D192" s="5" t="s">
        <v>3</v>
      </c>
      <c r="E192" s="5" t="s">
        <v>4</v>
      </c>
      <c r="F192" s="57" t="s">
        <v>5</v>
      </c>
      <c r="G192" s="57"/>
      <c r="H192" s="57"/>
    </row>
    <row r="193" spans="1:8" ht="24" customHeight="1">
      <c r="A193" s="57"/>
      <c r="B193" s="57"/>
      <c r="C193" s="57"/>
      <c r="D193" s="6">
        <v>2018</v>
      </c>
      <c r="E193" s="5">
        <v>2019</v>
      </c>
      <c r="F193" s="6">
        <v>2020</v>
      </c>
      <c r="G193" s="6">
        <v>2021</v>
      </c>
      <c r="H193" s="6">
        <v>2022</v>
      </c>
    </row>
    <row r="194" spans="1:8">
      <c r="A194" s="16" t="s">
        <v>197</v>
      </c>
      <c r="B194" s="57" t="s">
        <v>198</v>
      </c>
      <c r="C194" s="57"/>
      <c r="D194" s="57"/>
      <c r="E194" s="57"/>
      <c r="F194" s="57"/>
      <c r="G194" s="57"/>
      <c r="H194" s="57"/>
    </row>
    <row r="195" spans="1:8" ht="32.25" customHeight="1">
      <c r="A195" s="14">
        <v>1</v>
      </c>
      <c r="B195" s="8" t="s">
        <v>199</v>
      </c>
      <c r="C195" s="8"/>
      <c r="D195" s="15"/>
      <c r="E195" s="15"/>
      <c r="F195" s="15"/>
      <c r="G195" s="15"/>
      <c r="H195" s="15"/>
    </row>
    <row r="196" spans="1:8" ht="12" customHeight="1">
      <c r="A196" s="42" t="s">
        <v>12</v>
      </c>
      <c r="B196" s="8" t="s">
        <v>257</v>
      </c>
      <c r="C196" s="8"/>
      <c r="D196" s="15"/>
      <c r="E196" s="15"/>
      <c r="F196" s="15"/>
      <c r="G196" s="15"/>
      <c r="H196" s="15"/>
    </row>
    <row r="197" spans="1:8">
      <c r="A197" s="72"/>
      <c r="B197" s="79" t="s">
        <v>258</v>
      </c>
      <c r="C197" s="9" t="s">
        <v>200</v>
      </c>
      <c r="D197" s="15"/>
      <c r="E197" s="15"/>
      <c r="F197" s="15"/>
      <c r="G197" s="15"/>
      <c r="H197" s="42">
        <v>1</v>
      </c>
    </row>
    <row r="198" spans="1:8">
      <c r="A198" s="72"/>
      <c r="B198" s="79"/>
      <c r="C198" s="9" t="s">
        <v>201</v>
      </c>
      <c r="D198" s="15"/>
      <c r="E198" s="15"/>
      <c r="F198" s="15"/>
      <c r="G198" s="15"/>
      <c r="H198" s="42">
        <v>250</v>
      </c>
    </row>
    <row r="199" spans="1:8">
      <c r="A199" s="43" t="s">
        <v>14</v>
      </c>
      <c r="B199" s="44" t="s">
        <v>259</v>
      </c>
      <c r="C199" s="9"/>
      <c r="D199" s="15"/>
      <c r="E199" s="15"/>
      <c r="F199" s="15"/>
      <c r="G199" s="15"/>
      <c r="H199" s="42"/>
    </row>
    <row r="200" spans="1:8">
      <c r="A200" s="72"/>
      <c r="B200" s="79" t="s">
        <v>260</v>
      </c>
      <c r="C200" s="9" t="s">
        <v>200</v>
      </c>
      <c r="D200" s="15"/>
      <c r="E200" s="15"/>
      <c r="F200" s="15"/>
      <c r="G200" s="15"/>
      <c r="H200" s="42">
        <v>1</v>
      </c>
    </row>
    <row r="201" spans="1:8" ht="13.5" customHeight="1">
      <c r="A201" s="72"/>
      <c r="B201" s="79"/>
      <c r="C201" s="9" t="s">
        <v>201</v>
      </c>
      <c r="D201" s="15"/>
      <c r="E201" s="15"/>
      <c r="F201" s="15"/>
      <c r="G201" s="15"/>
      <c r="H201" s="42">
        <v>150</v>
      </c>
    </row>
    <row r="202" spans="1:8" ht="13.5" customHeight="1">
      <c r="A202" s="80"/>
      <c r="B202" s="82" t="s">
        <v>261</v>
      </c>
      <c r="C202" s="9" t="s">
        <v>200</v>
      </c>
      <c r="D202" s="15"/>
      <c r="E202" s="15"/>
      <c r="F202" s="15"/>
      <c r="G202" s="15"/>
      <c r="H202" s="42" t="s">
        <v>262</v>
      </c>
    </row>
    <row r="203" spans="1:8" ht="13.5" customHeight="1">
      <c r="A203" s="81"/>
      <c r="B203" s="83"/>
      <c r="C203" s="9" t="s">
        <v>201</v>
      </c>
      <c r="D203" s="15"/>
      <c r="E203" s="15"/>
      <c r="F203" s="15"/>
      <c r="G203" s="15"/>
      <c r="H203" s="42" t="s">
        <v>263</v>
      </c>
    </row>
    <row r="204" spans="1:8" ht="13.5" customHeight="1">
      <c r="A204" s="46" t="s">
        <v>17</v>
      </c>
      <c r="B204" s="47" t="s">
        <v>264</v>
      </c>
      <c r="C204" s="9"/>
      <c r="D204" s="15"/>
      <c r="E204" s="15"/>
      <c r="F204" s="15"/>
      <c r="G204" s="15"/>
      <c r="H204" s="42"/>
    </row>
    <row r="205" spans="1:8" ht="15.75" customHeight="1">
      <c r="A205" s="73"/>
      <c r="B205" s="77" t="s">
        <v>265</v>
      </c>
      <c r="C205" s="9" t="s">
        <v>200</v>
      </c>
      <c r="D205" s="15"/>
      <c r="E205" s="15"/>
      <c r="F205" s="15"/>
      <c r="G205" s="15"/>
      <c r="H205" s="42">
        <v>1</v>
      </c>
    </row>
    <row r="206" spans="1:8" ht="26.4">
      <c r="A206" s="73"/>
      <c r="B206" s="77"/>
      <c r="C206" s="9" t="s">
        <v>203</v>
      </c>
      <c r="D206" s="15"/>
      <c r="E206" s="15"/>
      <c r="F206" s="15"/>
      <c r="G206" s="15"/>
      <c r="H206" s="42">
        <v>380</v>
      </c>
    </row>
    <row r="207" spans="1:8">
      <c r="A207" s="84"/>
      <c r="B207" s="86" t="s">
        <v>266</v>
      </c>
      <c r="C207" s="9" t="s">
        <v>200</v>
      </c>
      <c r="D207" s="15"/>
      <c r="E207" s="15"/>
      <c r="F207" s="15"/>
      <c r="G207" s="15"/>
      <c r="H207" s="42" t="s">
        <v>262</v>
      </c>
    </row>
    <row r="208" spans="1:8" ht="26.4">
      <c r="A208" s="85"/>
      <c r="B208" s="87"/>
      <c r="C208" s="9" t="s">
        <v>203</v>
      </c>
      <c r="D208" s="15"/>
      <c r="E208" s="15"/>
      <c r="F208" s="15"/>
      <c r="G208" s="15"/>
      <c r="H208" s="42" t="s">
        <v>267</v>
      </c>
    </row>
    <row r="209" spans="1:8">
      <c r="A209" s="48" t="s">
        <v>202</v>
      </c>
      <c r="B209" s="49" t="s">
        <v>268</v>
      </c>
      <c r="C209" s="9"/>
      <c r="D209" s="15"/>
      <c r="E209" s="15"/>
      <c r="F209" s="15"/>
      <c r="G209" s="15"/>
      <c r="H209" s="42"/>
    </row>
    <row r="210" spans="1:8">
      <c r="A210" s="84"/>
      <c r="B210" s="88" t="s">
        <v>269</v>
      </c>
      <c r="C210" s="90" t="s">
        <v>200</v>
      </c>
      <c r="D210" s="92"/>
      <c r="E210" s="67">
        <v>1</v>
      </c>
      <c r="F210" s="67"/>
      <c r="G210" s="92"/>
      <c r="H210" s="67"/>
    </row>
    <row r="211" spans="1:8">
      <c r="A211" s="85"/>
      <c r="B211" s="89"/>
      <c r="C211" s="91"/>
      <c r="D211" s="93"/>
      <c r="E211" s="69"/>
      <c r="F211" s="69"/>
      <c r="G211" s="93"/>
      <c r="H211" s="69"/>
    </row>
    <row r="212" spans="1:8" ht="26.4">
      <c r="A212" s="48"/>
      <c r="B212" s="49" t="s">
        <v>270</v>
      </c>
      <c r="C212" s="50" t="s">
        <v>200</v>
      </c>
      <c r="D212" s="51"/>
      <c r="E212" s="52"/>
      <c r="F212" s="52">
        <v>1</v>
      </c>
      <c r="G212" s="51"/>
      <c r="H212" s="52"/>
    </row>
    <row r="213" spans="1:8" ht="26.4">
      <c r="A213" s="48"/>
      <c r="B213" s="49" t="s">
        <v>271</v>
      </c>
      <c r="C213" s="50" t="s">
        <v>200</v>
      </c>
      <c r="D213" s="51"/>
      <c r="E213" s="52">
        <v>1</v>
      </c>
      <c r="F213" s="51"/>
      <c r="G213" s="51"/>
      <c r="H213" s="52"/>
    </row>
    <row r="214" spans="1:8" ht="18" customHeight="1">
      <c r="A214" s="14" t="s">
        <v>204</v>
      </c>
      <c r="B214" s="8" t="s">
        <v>272</v>
      </c>
      <c r="D214" s="15"/>
      <c r="E214" s="15"/>
      <c r="F214" s="15"/>
      <c r="G214" s="15"/>
      <c r="H214" s="15"/>
    </row>
    <row r="215" spans="1:8" ht="24.75" customHeight="1">
      <c r="A215" s="42"/>
      <c r="B215" s="8" t="s">
        <v>273</v>
      </c>
      <c r="C215" s="8" t="s">
        <v>36</v>
      </c>
      <c r="D215" s="42">
        <v>1</v>
      </c>
      <c r="E215" s="42"/>
      <c r="F215" s="42"/>
      <c r="G215" s="15"/>
      <c r="H215" s="15"/>
    </row>
    <row r="216" spans="1:8" ht="24.75" customHeight="1">
      <c r="A216" s="42"/>
      <c r="B216" s="8" t="s">
        <v>275</v>
      </c>
      <c r="C216" s="8" t="s">
        <v>36</v>
      </c>
      <c r="D216" s="42"/>
      <c r="E216" s="42"/>
      <c r="F216" s="42"/>
      <c r="G216" s="15"/>
      <c r="H216" s="42">
        <v>1</v>
      </c>
    </row>
    <row r="217" spans="1:8" ht="27" customHeight="1">
      <c r="A217" s="42"/>
      <c r="B217" s="8" t="s">
        <v>274</v>
      </c>
      <c r="C217" s="8" t="s">
        <v>36</v>
      </c>
      <c r="D217" s="42"/>
      <c r="E217" s="42"/>
      <c r="F217" s="42">
        <v>1</v>
      </c>
      <c r="G217" s="15"/>
      <c r="H217" s="15"/>
    </row>
    <row r="218" spans="1:8" ht="18" customHeight="1">
      <c r="A218" s="67"/>
      <c r="B218" s="8" t="s">
        <v>278</v>
      </c>
      <c r="C218" s="8"/>
      <c r="D218" s="15"/>
      <c r="E218" s="15"/>
      <c r="F218" s="15"/>
      <c r="G218" s="15"/>
      <c r="H218" s="15"/>
    </row>
    <row r="219" spans="1:8" ht="26.25" customHeight="1">
      <c r="A219" s="68"/>
      <c r="B219" s="8" t="s">
        <v>276</v>
      </c>
      <c r="C219" s="8" t="s">
        <v>36</v>
      </c>
      <c r="D219" s="42">
        <v>1</v>
      </c>
      <c r="E219" s="15"/>
      <c r="F219" s="15"/>
      <c r="G219" s="15"/>
      <c r="H219" s="15"/>
    </row>
    <row r="220" spans="1:8" ht="18" customHeight="1">
      <c r="A220" s="69"/>
      <c r="B220" s="8" t="s">
        <v>277</v>
      </c>
      <c r="C220" s="8" t="s">
        <v>36</v>
      </c>
      <c r="D220" s="15"/>
      <c r="E220" s="15"/>
      <c r="F220" s="42">
        <v>1</v>
      </c>
      <c r="G220" s="15"/>
      <c r="H220" s="15"/>
    </row>
    <row r="221" spans="1:8" ht="15.75" customHeight="1">
      <c r="A221" s="14" t="s">
        <v>205</v>
      </c>
      <c r="B221" s="8" t="s">
        <v>279</v>
      </c>
      <c r="C221" s="8"/>
      <c r="D221" s="15"/>
      <c r="E221" s="15"/>
      <c r="F221" s="15"/>
      <c r="G221" s="15"/>
      <c r="H221" s="15"/>
    </row>
    <row r="222" spans="1:8" ht="25.5" customHeight="1">
      <c r="A222" s="42"/>
      <c r="B222" s="8" t="s">
        <v>281</v>
      </c>
      <c r="C222" s="8" t="s">
        <v>36</v>
      </c>
      <c r="D222" s="15"/>
      <c r="E222" s="15"/>
      <c r="F222" s="15"/>
      <c r="G222" s="42">
        <v>1</v>
      </c>
      <c r="H222" s="15"/>
    </row>
    <row r="223" spans="1:8" ht="15.75" customHeight="1">
      <c r="A223" s="42"/>
      <c r="B223" s="8" t="s">
        <v>280</v>
      </c>
      <c r="C223" s="8" t="s">
        <v>36</v>
      </c>
      <c r="D223" s="15"/>
      <c r="E223" s="15"/>
      <c r="F223" s="15"/>
      <c r="G223" s="15"/>
      <c r="H223" s="42">
        <v>1</v>
      </c>
    </row>
    <row r="224" spans="1:8" ht="29.25" customHeight="1">
      <c r="A224" s="14">
        <v>2</v>
      </c>
      <c r="B224" s="8" t="s">
        <v>206</v>
      </c>
      <c r="C224" s="8" t="s">
        <v>9</v>
      </c>
      <c r="D224" s="53">
        <v>9091</v>
      </c>
      <c r="E224" s="53">
        <v>9155</v>
      </c>
      <c r="F224" s="53">
        <v>9200</v>
      </c>
      <c r="G224" s="53">
        <v>9225</v>
      </c>
      <c r="H224" s="53">
        <v>9475</v>
      </c>
    </row>
    <row r="225" spans="1:9" ht="21.75" customHeight="1">
      <c r="A225" s="14">
        <v>3</v>
      </c>
      <c r="B225" s="8" t="s">
        <v>207</v>
      </c>
      <c r="C225" s="8" t="s">
        <v>9</v>
      </c>
      <c r="D225" s="54">
        <f>D226+D227+D228+D229</f>
        <v>20517</v>
      </c>
      <c r="E225" s="54">
        <f>E226+E227+E228+E229</f>
        <v>20489</v>
      </c>
      <c r="F225" s="54">
        <f>F226+F227+F228+F229</f>
        <v>20954</v>
      </c>
      <c r="G225" s="54">
        <f>G226+G227+G228+G229</f>
        <v>21508</v>
      </c>
      <c r="H225" s="54">
        <f>H226+H227+H228+H229</f>
        <v>21805</v>
      </c>
    </row>
    <row r="226" spans="1:9">
      <c r="A226" s="36" t="s">
        <v>64</v>
      </c>
      <c r="B226" s="24" t="s">
        <v>208</v>
      </c>
      <c r="C226" s="8" t="s">
        <v>9</v>
      </c>
      <c r="D226" s="54">
        <v>16409</v>
      </c>
      <c r="E226" s="54">
        <v>16447</v>
      </c>
      <c r="F226" s="54">
        <v>16750</v>
      </c>
      <c r="G226" s="54">
        <v>17000</v>
      </c>
      <c r="H226" s="54">
        <v>17100</v>
      </c>
    </row>
    <row r="227" spans="1:9">
      <c r="A227" s="36" t="s">
        <v>66</v>
      </c>
      <c r="B227" s="24" t="s">
        <v>209</v>
      </c>
      <c r="C227" s="8" t="s">
        <v>9</v>
      </c>
      <c r="D227" s="54"/>
      <c r="E227" s="54"/>
      <c r="F227" s="54"/>
      <c r="G227" s="54"/>
      <c r="H227" s="54"/>
    </row>
    <row r="228" spans="1:9">
      <c r="A228" s="36" t="s">
        <v>67</v>
      </c>
      <c r="B228" s="24" t="s">
        <v>210</v>
      </c>
      <c r="C228" s="8" t="s">
        <v>9</v>
      </c>
      <c r="D228" s="54">
        <v>3013</v>
      </c>
      <c r="E228" s="54">
        <v>3051</v>
      </c>
      <c r="F228" s="54">
        <v>3129</v>
      </c>
      <c r="G228" s="54">
        <v>3300</v>
      </c>
      <c r="H228" s="54">
        <v>3390</v>
      </c>
    </row>
    <row r="229" spans="1:9">
      <c r="A229" s="36" t="s">
        <v>68</v>
      </c>
      <c r="B229" s="24" t="s">
        <v>211</v>
      </c>
      <c r="C229" s="8" t="s">
        <v>9</v>
      </c>
      <c r="D229" s="54">
        <v>1095</v>
      </c>
      <c r="E229" s="54">
        <v>991</v>
      </c>
      <c r="F229" s="54">
        <v>1075</v>
      </c>
      <c r="G229" s="54">
        <v>1208</v>
      </c>
      <c r="H229" s="54">
        <v>1315</v>
      </c>
    </row>
    <row r="230" spans="1:9">
      <c r="A230" s="36">
        <v>4</v>
      </c>
      <c r="B230" s="24" t="s">
        <v>212</v>
      </c>
      <c r="C230" s="8" t="s">
        <v>9</v>
      </c>
      <c r="D230" s="54">
        <f>D231+D232</f>
        <v>935</v>
      </c>
      <c r="E230" s="54">
        <f t="shared" ref="E230:H230" si="13">E231+E232</f>
        <v>867</v>
      </c>
      <c r="F230" s="54">
        <f t="shared" si="13"/>
        <v>948</v>
      </c>
      <c r="G230" s="54">
        <f t="shared" si="13"/>
        <v>921</v>
      </c>
      <c r="H230" s="54">
        <f t="shared" si="13"/>
        <v>1034</v>
      </c>
    </row>
    <row r="231" spans="1:9" ht="15" customHeight="1">
      <c r="A231" s="36" t="s">
        <v>213</v>
      </c>
      <c r="B231" s="24" t="s">
        <v>210</v>
      </c>
      <c r="C231" s="8" t="s">
        <v>9</v>
      </c>
      <c r="D231" s="54">
        <v>633</v>
      </c>
      <c r="E231" s="54">
        <v>593</v>
      </c>
      <c r="F231" s="54">
        <v>699</v>
      </c>
      <c r="G231" s="54">
        <v>723</v>
      </c>
      <c r="H231" s="54">
        <v>800</v>
      </c>
    </row>
    <row r="232" spans="1:9" ht="15" customHeight="1">
      <c r="A232" s="36" t="s">
        <v>214</v>
      </c>
      <c r="B232" s="24" t="s">
        <v>215</v>
      </c>
      <c r="C232" s="8" t="s">
        <v>9</v>
      </c>
      <c r="D232" s="53">
        <v>302</v>
      </c>
      <c r="E232" s="53">
        <v>274</v>
      </c>
      <c r="F232" s="53">
        <v>249</v>
      </c>
      <c r="G232" s="53">
        <v>198</v>
      </c>
      <c r="H232" s="53">
        <v>234</v>
      </c>
    </row>
    <row r="233" spans="1:9" ht="18.75" customHeight="1">
      <c r="A233" s="36">
        <v>5</v>
      </c>
      <c r="B233" s="24" t="s">
        <v>216</v>
      </c>
      <c r="C233" s="8"/>
      <c r="D233" s="15"/>
      <c r="E233" s="15"/>
      <c r="F233" s="15"/>
      <c r="G233" s="15"/>
      <c r="H233" s="15"/>
    </row>
    <row r="234" spans="1:9" ht="26.4">
      <c r="A234" s="36" t="s">
        <v>39</v>
      </c>
      <c r="B234" s="24" t="s">
        <v>217</v>
      </c>
      <c r="C234" s="8" t="s">
        <v>218</v>
      </c>
      <c r="D234" s="12">
        <v>60.4</v>
      </c>
      <c r="E234" s="12">
        <v>58.4</v>
      </c>
      <c r="F234" s="12">
        <v>63.1</v>
      </c>
      <c r="G234" s="12">
        <v>63.3</v>
      </c>
      <c r="H234" s="12">
        <v>63.6</v>
      </c>
      <c r="I234" s="1"/>
    </row>
    <row r="235" spans="1:9" ht="39.6">
      <c r="A235" s="36" t="s">
        <v>41</v>
      </c>
      <c r="B235" s="24" t="s">
        <v>219</v>
      </c>
      <c r="C235" s="8" t="s">
        <v>220</v>
      </c>
      <c r="D235" s="12">
        <v>199.2</v>
      </c>
      <c r="E235" s="12">
        <v>200.6</v>
      </c>
      <c r="F235" s="12">
        <v>201.7</v>
      </c>
      <c r="G235" s="12">
        <v>201.7</v>
      </c>
      <c r="H235" s="12">
        <v>222.7</v>
      </c>
      <c r="I235" s="1"/>
    </row>
    <row r="236" spans="1:9" ht="39.6">
      <c r="A236" s="36" t="s">
        <v>221</v>
      </c>
      <c r="B236" s="24" t="s">
        <v>222</v>
      </c>
      <c r="C236" s="8" t="s">
        <v>220</v>
      </c>
      <c r="D236" s="15">
        <v>12.8</v>
      </c>
      <c r="E236" s="15">
        <v>13.2</v>
      </c>
      <c r="F236" s="15">
        <v>13.8</v>
      </c>
      <c r="G236" s="15">
        <v>13.9</v>
      </c>
      <c r="H236" s="15">
        <v>13.9</v>
      </c>
    </row>
    <row r="237" spans="1:9" ht="26.4">
      <c r="A237" s="36" t="s">
        <v>223</v>
      </c>
      <c r="B237" s="24" t="s">
        <v>224</v>
      </c>
      <c r="C237" s="8" t="s">
        <v>225</v>
      </c>
      <c r="D237" s="15">
        <v>23.7</v>
      </c>
      <c r="E237" s="15">
        <v>24</v>
      </c>
      <c r="F237" s="15">
        <v>24.9</v>
      </c>
      <c r="G237" s="15">
        <v>25.2</v>
      </c>
      <c r="H237" s="15">
        <v>25.6</v>
      </c>
    </row>
    <row r="238" spans="1:9" ht="26.4">
      <c r="A238" s="36" t="s">
        <v>226</v>
      </c>
      <c r="B238" s="24" t="s">
        <v>227</v>
      </c>
      <c r="C238" s="8" t="s">
        <v>225</v>
      </c>
      <c r="D238" s="15">
        <v>54.8</v>
      </c>
      <c r="E238" s="15">
        <v>54.6</v>
      </c>
      <c r="F238" s="15">
        <v>56.3</v>
      </c>
      <c r="G238" s="15">
        <v>56.8</v>
      </c>
      <c r="H238" s="15">
        <v>57.3</v>
      </c>
    </row>
    <row r="239" spans="1:9" ht="26.4">
      <c r="A239" s="14" t="s">
        <v>283</v>
      </c>
      <c r="B239" s="8" t="s">
        <v>229</v>
      </c>
      <c r="C239" s="8" t="s">
        <v>230</v>
      </c>
      <c r="D239" s="15">
        <v>23.5</v>
      </c>
      <c r="E239" s="15">
        <v>24.1</v>
      </c>
      <c r="F239" s="15">
        <v>24.3</v>
      </c>
      <c r="G239" s="15">
        <v>24.4</v>
      </c>
      <c r="H239" s="15">
        <v>24.5</v>
      </c>
    </row>
    <row r="240" spans="1:9" ht="26.4">
      <c r="A240" s="14" t="s">
        <v>228</v>
      </c>
      <c r="B240" s="8" t="s">
        <v>232</v>
      </c>
      <c r="C240" s="8" t="s">
        <v>230</v>
      </c>
      <c r="D240" s="15">
        <v>7</v>
      </c>
      <c r="E240" s="15">
        <v>7</v>
      </c>
      <c r="F240" s="15">
        <v>7.1</v>
      </c>
      <c r="G240" s="15">
        <v>7.1</v>
      </c>
      <c r="H240" s="15">
        <v>7.1</v>
      </c>
    </row>
    <row r="241" spans="1:8" ht="39.6">
      <c r="A241" s="14" t="s">
        <v>231</v>
      </c>
      <c r="B241" s="8" t="s">
        <v>233</v>
      </c>
      <c r="C241" s="8" t="s">
        <v>234</v>
      </c>
      <c r="D241" s="15">
        <v>805.6</v>
      </c>
      <c r="E241" s="15">
        <v>813.3</v>
      </c>
      <c r="F241" s="15">
        <v>816.8</v>
      </c>
      <c r="G241" s="15">
        <v>819.1</v>
      </c>
      <c r="H241" s="15">
        <v>841.8</v>
      </c>
    </row>
    <row r="242" spans="1:8" ht="52.5" customHeight="1">
      <c r="A242" s="14">
        <v>6</v>
      </c>
      <c r="B242" s="8" t="s">
        <v>235</v>
      </c>
      <c r="C242" s="8" t="s">
        <v>236</v>
      </c>
      <c r="D242" s="11">
        <v>100</v>
      </c>
      <c r="E242" s="11">
        <v>100</v>
      </c>
      <c r="F242" s="11">
        <v>100</v>
      </c>
      <c r="G242" s="11">
        <v>100</v>
      </c>
      <c r="H242" s="11">
        <v>100</v>
      </c>
    </row>
    <row r="243" spans="1:8" ht="16.5" customHeight="1"/>
    <row r="244" spans="1:8" ht="43.5" customHeight="1">
      <c r="A244" s="78" t="s">
        <v>237</v>
      </c>
      <c r="B244" s="78"/>
      <c r="C244" s="78"/>
      <c r="D244" s="78"/>
      <c r="E244" s="78"/>
      <c r="F244" s="78"/>
      <c r="G244" s="78"/>
      <c r="H244" s="78"/>
    </row>
    <row r="245" spans="1:8" ht="42.75" customHeight="1">
      <c r="A245" s="78" t="s">
        <v>238</v>
      </c>
      <c r="B245" s="78"/>
      <c r="C245" s="78"/>
      <c r="D245" s="78"/>
      <c r="E245" s="78"/>
      <c r="F245" s="78"/>
      <c r="G245" s="78"/>
      <c r="H245" s="78"/>
    </row>
    <row r="246" spans="1:8">
      <c r="A246" s="3"/>
      <c r="B246" s="4"/>
      <c r="C246" s="4"/>
      <c r="D246" s="4"/>
      <c r="E246" s="4"/>
      <c r="F246" s="4"/>
      <c r="G246" s="4"/>
      <c r="H246" s="4"/>
    </row>
  </sheetData>
  <mergeCells count="109">
    <mergeCell ref="B194:H194"/>
    <mergeCell ref="A205:A206"/>
    <mergeCell ref="B205:B206"/>
    <mergeCell ref="A244:H244"/>
    <mergeCell ref="A245:H245"/>
    <mergeCell ref="A197:A198"/>
    <mergeCell ref="B197:B198"/>
    <mergeCell ref="A200:A201"/>
    <mergeCell ref="B200:B201"/>
    <mergeCell ref="A202:A203"/>
    <mergeCell ref="B202:B203"/>
    <mergeCell ref="A207:A208"/>
    <mergeCell ref="B207:B208"/>
    <mergeCell ref="A210:A211"/>
    <mergeCell ref="B210:B211"/>
    <mergeCell ref="C210:C211"/>
    <mergeCell ref="D210:D211"/>
    <mergeCell ref="E210:E211"/>
    <mergeCell ref="F210:F211"/>
    <mergeCell ref="G210:G211"/>
    <mergeCell ref="H210:H211"/>
    <mergeCell ref="A218:A220"/>
    <mergeCell ref="A144:H144"/>
    <mergeCell ref="A145:A146"/>
    <mergeCell ref="B145:B146"/>
    <mergeCell ref="C145:C146"/>
    <mergeCell ref="A138:A140"/>
    <mergeCell ref="A191:H191"/>
    <mergeCell ref="A192:A193"/>
    <mergeCell ref="B192:B193"/>
    <mergeCell ref="C192:C193"/>
    <mergeCell ref="A151:H151"/>
    <mergeCell ref="A152:A153"/>
    <mergeCell ref="B152:B153"/>
    <mergeCell ref="C152:C153"/>
    <mergeCell ref="F145:H145"/>
    <mergeCell ref="F152:H152"/>
    <mergeCell ref="F192:H192"/>
    <mergeCell ref="A108:A110"/>
    <mergeCell ref="A134:H134"/>
    <mergeCell ref="A135:A136"/>
    <mergeCell ref="B135:B136"/>
    <mergeCell ref="C135:C136"/>
    <mergeCell ref="A96:A98"/>
    <mergeCell ref="A99:A100"/>
    <mergeCell ref="A101:A103"/>
    <mergeCell ref="A104:H104"/>
    <mergeCell ref="A105:A106"/>
    <mergeCell ref="B105:B106"/>
    <mergeCell ref="C105:C106"/>
    <mergeCell ref="F105:H105"/>
    <mergeCell ref="F135:H135"/>
    <mergeCell ref="A93:A94"/>
    <mergeCell ref="B93:B94"/>
    <mergeCell ref="C93:C94"/>
    <mergeCell ref="A83:A85"/>
    <mergeCell ref="A86:A87"/>
    <mergeCell ref="A88:A89"/>
    <mergeCell ref="A90:A91"/>
    <mergeCell ref="A92:H92"/>
    <mergeCell ref="F93:H93"/>
    <mergeCell ref="A58:A60"/>
    <mergeCell ref="A2:H2"/>
    <mergeCell ref="A71:A73"/>
    <mergeCell ref="A74:A76"/>
    <mergeCell ref="A77:A78"/>
    <mergeCell ref="A79:A80"/>
    <mergeCell ref="A81:A82"/>
    <mergeCell ref="A64:A66"/>
    <mergeCell ref="A67:H67"/>
    <mergeCell ref="A68:A69"/>
    <mergeCell ref="B68:B69"/>
    <mergeCell ref="C68:C69"/>
    <mergeCell ref="F68:H68"/>
    <mergeCell ref="B70:H70"/>
    <mergeCell ref="A1:H1"/>
    <mergeCell ref="A7:A8"/>
    <mergeCell ref="A9:A10"/>
    <mergeCell ref="A11:A12"/>
    <mergeCell ref="A21:H21"/>
    <mergeCell ref="A22:A23"/>
    <mergeCell ref="B22:B23"/>
    <mergeCell ref="C22:C23"/>
    <mergeCell ref="B6:H6"/>
    <mergeCell ref="F22:H22"/>
    <mergeCell ref="B95:H95"/>
    <mergeCell ref="B107:H107"/>
    <mergeCell ref="B137:H137"/>
    <mergeCell ref="B147:H147"/>
    <mergeCell ref="B154:H154"/>
    <mergeCell ref="A4:A5"/>
    <mergeCell ref="B4:B5"/>
    <mergeCell ref="C4:C5"/>
    <mergeCell ref="F4:H4"/>
    <mergeCell ref="A39:A41"/>
    <mergeCell ref="A42:A44"/>
    <mergeCell ref="B24:H24"/>
    <mergeCell ref="A45:A47"/>
    <mergeCell ref="B48:H48"/>
    <mergeCell ref="A49:A51"/>
    <mergeCell ref="A35:H35"/>
    <mergeCell ref="A36:A37"/>
    <mergeCell ref="B36:B37"/>
    <mergeCell ref="C36:C37"/>
    <mergeCell ref="F36:H36"/>
    <mergeCell ref="B38:H38"/>
    <mergeCell ref="A52:A54"/>
    <mergeCell ref="A55:A57"/>
    <mergeCell ref="A61:A63"/>
  </mergeCells>
  <hyperlinks>
    <hyperlink ref="B41" location="_ftn1" display="_ftn1"/>
    <hyperlink ref="B43" location="_ftn2" display="_ftn2"/>
    <hyperlink ref="A244" location="_ftnref1" display="_ftnref1"/>
    <hyperlink ref="A245" location="_ftnref2" display="_ftnref2"/>
  </hyperlinks>
  <pageMargins left="0.70866141732283472" right="0" top="0" bottom="0" header="0.31496062992125984" footer="0.31496062992125984"/>
  <pageSetup paperSize="9" scale="45" fitToHeight="0" orientation="portrait" r:id="rId1"/>
  <rowBreaks count="9" manualBreakCount="9">
    <brk id="20" max="16383" man="1"/>
    <brk id="34" max="16383" man="1"/>
    <brk id="66" max="16383" man="1"/>
    <brk id="91" max="16383" man="1"/>
    <brk id="103" max="16383" man="1"/>
    <brk id="133" max="16383" man="1"/>
    <brk id="143" max="16383" man="1"/>
    <brk id="150" max="16383" man="1"/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Форма целиком</vt:lpstr>
      <vt:lpstr>'Форма целиком'!_ftn1</vt:lpstr>
      <vt:lpstr>'Форма целиком'!_ftn2</vt:lpstr>
      <vt:lpstr>'Форма целиком'!_ftnref1</vt:lpstr>
      <vt:lpstr>'Форма целиком'!_ftnref2</vt:lpstr>
      <vt:lpstr>'Форма целиком'!_ftnref3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Вячеславовна Дмитриева</dc:creator>
  <cp:lastModifiedBy>user</cp:lastModifiedBy>
  <cp:lastPrinted>2019-11-14T08:24:18Z</cp:lastPrinted>
  <dcterms:created xsi:type="dcterms:W3CDTF">2017-07-11T11:25:59Z</dcterms:created>
  <dcterms:modified xsi:type="dcterms:W3CDTF">2019-11-15T11:56:11Z</dcterms:modified>
</cp:coreProperties>
</file>